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5.-Cuenta Pública 2023\Cuenta Pública Anual 2023 (Publicación)\"/>
    </mc:Choice>
  </mc:AlternateContent>
  <bookViews>
    <workbookView xWindow="0" yWindow="0" windowWidth="23040" windowHeight="10644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3" l="1"/>
  <c r="K15" i="3"/>
  <c r="D31" i="9" l="1"/>
  <c r="G31" i="9" s="1"/>
  <c r="D30" i="9"/>
  <c r="G30" i="9" s="1"/>
  <c r="D29" i="9"/>
  <c r="D28" i="9" s="1"/>
  <c r="F28" i="9"/>
  <c r="E28" i="9"/>
  <c r="C28" i="9"/>
  <c r="C21" i="9" s="1"/>
  <c r="B28" i="9"/>
  <c r="B21" i="9" s="1"/>
  <c r="D27" i="9"/>
  <c r="G27" i="9" s="1"/>
  <c r="D26" i="9"/>
  <c r="G26" i="9" s="1"/>
  <c r="D25" i="9"/>
  <c r="G25" i="9" s="1"/>
  <c r="F24" i="9"/>
  <c r="E24" i="9"/>
  <c r="E21" i="9" s="1"/>
  <c r="D24" i="9"/>
  <c r="C24" i="9"/>
  <c r="B24" i="9"/>
  <c r="D23" i="9"/>
  <c r="G23" i="9" s="1"/>
  <c r="D22" i="9"/>
  <c r="F21" i="9"/>
  <c r="D19" i="9"/>
  <c r="G19" i="9" s="1"/>
  <c r="D18" i="9"/>
  <c r="G18" i="9" s="1"/>
  <c r="D17" i="9"/>
  <c r="G17" i="9" s="1"/>
  <c r="F16" i="9"/>
  <c r="E16" i="9"/>
  <c r="C16" i="9"/>
  <c r="B16" i="9"/>
  <c r="D15" i="9"/>
  <c r="G15" i="9" s="1"/>
  <c r="D14" i="9"/>
  <c r="G14" i="9" s="1"/>
  <c r="G12" i="9" s="1"/>
  <c r="G13" i="9"/>
  <c r="D13" i="9"/>
  <c r="F12" i="9"/>
  <c r="F9" i="9" s="1"/>
  <c r="E12" i="9"/>
  <c r="C12" i="9"/>
  <c r="B12" i="9"/>
  <c r="D11" i="9"/>
  <c r="G11" i="9" s="1"/>
  <c r="D10" i="9"/>
  <c r="G10" i="9" s="1"/>
  <c r="D75" i="8"/>
  <c r="G75" i="8" s="1"/>
  <c r="D74" i="8"/>
  <c r="G74" i="8" s="1"/>
  <c r="D73" i="8"/>
  <c r="D72" i="8"/>
  <c r="G72" i="8" s="1"/>
  <c r="F71" i="8"/>
  <c r="F43" i="8" s="1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2" i="8"/>
  <c r="D62" i="8"/>
  <c r="F61" i="8"/>
  <c r="E61" i="8"/>
  <c r="C61" i="8"/>
  <c r="B61" i="8"/>
  <c r="D60" i="8"/>
  <c r="G60" i="8" s="1"/>
  <c r="D59" i="8"/>
  <c r="G59" i="8" s="1"/>
  <c r="G58" i="8"/>
  <c r="D58" i="8"/>
  <c r="D57" i="8"/>
  <c r="G57" i="8" s="1"/>
  <c r="D56" i="8"/>
  <c r="G56" i="8" s="1"/>
  <c r="D55" i="8"/>
  <c r="G55" i="8" s="1"/>
  <c r="D54" i="8"/>
  <c r="D53" i="8" s="1"/>
  <c r="F53" i="8"/>
  <c r="E53" i="8"/>
  <c r="C53" i="8"/>
  <c r="B53" i="8"/>
  <c r="D52" i="8"/>
  <c r="G52" i="8" s="1"/>
  <c r="D51" i="8"/>
  <c r="G51" i="8" s="1"/>
  <c r="G50" i="8"/>
  <c r="D50" i="8"/>
  <c r="D49" i="8"/>
  <c r="G49" i="8" s="1"/>
  <c r="D48" i="8"/>
  <c r="G48" i="8" s="1"/>
  <c r="D47" i="8"/>
  <c r="G47" i="8" s="1"/>
  <c r="D46" i="8"/>
  <c r="G46" i="8" s="1"/>
  <c r="D45" i="8"/>
  <c r="D44" i="8" s="1"/>
  <c r="F44" i="8"/>
  <c r="E44" i="8"/>
  <c r="C44" i="8"/>
  <c r="B44" i="8"/>
  <c r="E43" i="8"/>
  <c r="D41" i="8"/>
  <c r="D37" i="8" s="1"/>
  <c r="D40" i="8"/>
  <c r="G40" i="8" s="1"/>
  <c r="D39" i="8"/>
  <c r="G39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D11" i="8"/>
  <c r="G11" i="8" s="1"/>
  <c r="F10" i="8"/>
  <c r="F9" i="8" s="1"/>
  <c r="E10" i="8"/>
  <c r="E9" i="8" s="1"/>
  <c r="E77" i="8" s="1"/>
  <c r="C10" i="8"/>
  <c r="C9" i="8" s="1"/>
  <c r="B10" i="8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G48" i="7" s="1"/>
  <c r="D47" i="7"/>
  <c r="G47" i="7" s="1"/>
  <c r="D46" i="7"/>
  <c r="G46" i="7" s="1"/>
  <c r="D45" i="7"/>
  <c r="G45" i="7" s="1"/>
  <c r="D44" i="7"/>
  <c r="G44" i="7" s="1"/>
  <c r="F43" i="7"/>
  <c r="E43" i="7"/>
  <c r="C43" i="7"/>
  <c r="B43" i="7"/>
  <c r="D41" i="7"/>
  <c r="G41" i="7" s="1"/>
  <c r="D40" i="7"/>
  <c r="G40" i="7" s="1"/>
  <c r="D39" i="7"/>
  <c r="G39" i="7" s="1"/>
  <c r="D38" i="7"/>
  <c r="G38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G18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/>
  <c r="G10" i="7" s="1"/>
  <c r="F9" i="7"/>
  <c r="F59" i="7" s="1"/>
  <c r="E9" i="7"/>
  <c r="E59" i="7" s="1"/>
  <c r="C9" i="7"/>
  <c r="C59" i="7" s="1"/>
  <c r="B9" i="7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F150" i="6"/>
  <c r="E150" i="6"/>
  <c r="C150" i="6"/>
  <c r="B150" i="6"/>
  <c r="D149" i="6"/>
  <c r="G149" i="6" s="1"/>
  <c r="D148" i="6"/>
  <c r="G148" i="6" s="1"/>
  <c r="D147" i="6"/>
  <c r="D146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D138" i="6"/>
  <c r="G138" i="6" s="1"/>
  <c r="F137" i="6"/>
  <c r="E137" i="6"/>
  <c r="C137" i="6"/>
  <c r="B137" i="6"/>
  <c r="D136" i="6"/>
  <c r="G136" i="6" s="1"/>
  <c r="D135" i="6"/>
  <c r="G135" i="6" s="1"/>
  <c r="G134" i="6"/>
  <c r="D134" i="6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G124" i="6"/>
  <c r="D124" i="6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G116" i="6"/>
  <c r="D116" i="6"/>
  <c r="D115" i="6"/>
  <c r="G115" i="6" s="1"/>
  <c r="G114" i="6"/>
  <c r="D114" i="6"/>
  <c r="F113" i="6"/>
  <c r="E113" i="6"/>
  <c r="C113" i="6"/>
  <c r="C84" i="6" s="1"/>
  <c r="B113" i="6"/>
  <c r="G112" i="6"/>
  <c r="D112" i="6"/>
  <c r="D111" i="6"/>
  <c r="G111" i="6" s="1"/>
  <c r="G110" i="6"/>
  <c r="D110" i="6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F103" i="6"/>
  <c r="E103" i="6"/>
  <c r="C103" i="6"/>
  <c r="B103" i="6"/>
  <c r="G102" i="6"/>
  <c r="D102" i="6"/>
  <c r="D101" i="6"/>
  <c r="G101" i="6" s="1"/>
  <c r="D100" i="6"/>
  <c r="G100" i="6" s="1"/>
  <c r="D99" i="6"/>
  <c r="G99" i="6" s="1"/>
  <c r="G98" i="6"/>
  <c r="D98" i="6"/>
  <c r="D97" i="6"/>
  <c r="G97" i="6" s="1"/>
  <c r="D96" i="6"/>
  <c r="G96" i="6" s="1"/>
  <c r="D95" i="6"/>
  <c r="G95" i="6" s="1"/>
  <c r="D94" i="6"/>
  <c r="D93" i="6" s="1"/>
  <c r="F93" i="6"/>
  <c r="E93" i="6"/>
  <c r="C93" i="6"/>
  <c r="B93" i="6"/>
  <c r="D92" i="6"/>
  <c r="G92" i="6" s="1"/>
  <c r="D91" i="6"/>
  <c r="G91" i="6" s="1"/>
  <c r="G90" i="6"/>
  <c r="D90" i="6"/>
  <c r="D89" i="6"/>
  <c r="G89" i="6" s="1"/>
  <c r="G88" i="6"/>
  <c r="D88" i="6"/>
  <c r="D87" i="6"/>
  <c r="D86" i="6"/>
  <c r="G86" i="6" s="1"/>
  <c r="F85" i="6"/>
  <c r="F84" i="6" s="1"/>
  <c r="E85" i="6"/>
  <c r="C85" i="6"/>
  <c r="B85" i="6"/>
  <c r="D82" i="6"/>
  <c r="G82" i="6" s="1"/>
  <c r="D81" i="6"/>
  <c r="G81" i="6" s="1"/>
  <c r="D80" i="6"/>
  <c r="G80" i="6" s="1"/>
  <c r="G79" i="6"/>
  <c r="D79" i="6"/>
  <c r="D78" i="6"/>
  <c r="G78" i="6" s="1"/>
  <c r="D77" i="6"/>
  <c r="G77" i="6" s="1"/>
  <c r="D76" i="6"/>
  <c r="F75" i="6"/>
  <c r="E75" i="6"/>
  <c r="C75" i="6"/>
  <c r="B75" i="6"/>
  <c r="D74" i="6"/>
  <c r="G74" i="6" s="1"/>
  <c r="D73" i="6"/>
  <c r="G73" i="6" s="1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F62" i="6"/>
  <c r="E62" i="6"/>
  <c r="C62" i="6"/>
  <c r="B62" i="6"/>
  <c r="D61" i="6"/>
  <c r="G61" i="6" s="1"/>
  <c r="D60" i="6"/>
  <c r="D59" i="6"/>
  <c r="G59" i="6" s="1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D48" i="6" s="1"/>
  <c r="D49" i="6"/>
  <c r="G49" i="6" s="1"/>
  <c r="F48" i="6"/>
  <c r="E48" i="6"/>
  <c r="C48" i="6"/>
  <c r="B48" i="6"/>
  <c r="D47" i="6"/>
  <c r="G47" i="6" s="1"/>
  <c r="D46" i="6"/>
  <c r="G46" i="6" s="1"/>
  <c r="G45" i="6"/>
  <c r="D45" i="6"/>
  <c r="D44" i="6"/>
  <c r="G44" i="6" s="1"/>
  <c r="D43" i="6"/>
  <c r="G43" i="6" s="1"/>
  <c r="D42" i="6"/>
  <c r="G42" i="6" s="1"/>
  <c r="D41" i="6"/>
  <c r="G41" i="6" s="1"/>
  <c r="D40" i="6"/>
  <c r="D39" i="6"/>
  <c r="G39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D29" i="6"/>
  <c r="G29" i="6" s="1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D19" i="6"/>
  <c r="G19" i="6" s="1"/>
  <c r="F18" i="6"/>
  <c r="E18" i="6"/>
  <c r="E9" i="6" s="1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G11" i="6"/>
  <c r="D11" i="6"/>
  <c r="F10" i="6"/>
  <c r="E10" i="6"/>
  <c r="C10" i="6"/>
  <c r="B10" i="6"/>
  <c r="B9" i="6" l="1"/>
  <c r="D38" i="6"/>
  <c r="G41" i="8"/>
  <c r="G37" i="8" s="1"/>
  <c r="G54" i="8"/>
  <c r="G53" i="8" s="1"/>
  <c r="C9" i="6"/>
  <c r="C159" i="6" s="1"/>
  <c r="D28" i="6"/>
  <c r="D103" i="6"/>
  <c r="D9" i="7"/>
  <c r="B9" i="9"/>
  <c r="F77" i="8"/>
  <c r="D61" i="8"/>
  <c r="D18" i="6"/>
  <c r="D85" i="6"/>
  <c r="G104" i="6"/>
  <c r="G103" i="6" s="1"/>
  <c r="D43" i="7"/>
  <c r="D10" i="8"/>
  <c r="D71" i="8"/>
  <c r="C9" i="9"/>
  <c r="C33" i="9" s="1"/>
  <c r="D21" i="9"/>
  <c r="G94" i="6"/>
  <c r="D150" i="6"/>
  <c r="F9" i="6"/>
  <c r="F159" i="6" s="1"/>
  <c r="G71" i="6"/>
  <c r="D75" i="6"/>
  <c r="D113" i="6"/>
  <c r="B43" i="8"/>
  <c r="E9" i="9"/>
  <c r="E33" i="9" s="1"/>
  <c r="G22" i="9"/>
  <c r="G29" i="9"/>
  <c r="G28" i="9" s="1"/>
  <c r="G21" i="9" s="1"/>
  <c r="D10" i="6"/>
  <c r="B84" i="6"/>
  <c r="B59" i="7"/>
  <c r="D59" i="7" s="1"/>
  <c r="G59" i="7" s="1"/>
  <c r="C43" i="8"/>
  <c r="C77" i="8" s="1"/>
  <c r="F33" i="9"/>
  <c r="D62" i="6"/>
  <c r="D123" i="6"/>
  <c r="D133" i="6"/>
  <c r="B9" i="8"/>
  <c r="B77" i="8" s="1"/>
  <c r="D12" i="9"/>
  <c r="G16" i="9"/>
  <c r="G9" i="9" s="1"/>
  <c r="G33" i="9" s="1"/>
  <c r="D58" i="6"/>
  <c r="G63" i="6"/>
  <c r="E84" i="6"/>
  <c r="E159" i="6" s="1"/>
  <c r="D137" i="6"/>
  <c r="B33" i="9"/>
  <c r="G24" i="9"/>
  <c r="D16" i="9"/>
  <c r="D9" i="9" s="1"/>
  <c r="D33" i="9" s="1"/>
  <c r="D43" i="8"/>
  <c r="G10" i="8"/>
  <c r="G27" i="8"/>
  <c r="D27" i="8"/>
  <c r="D9" i="8" s="1"/>
  <c r="G20" i="8"/>
  <c r="G19" i="8" s="1"/>
  <c r="G45" i="8"/>
  <c r="G44" i="8" s="1"/>
  <c r="G12" i="8"/>
  <c r="G63" i="8"/>
  <c r="G61" i="8" s="1"/>
  <c r="G73" i="8"/>
  <c r="G71" i="8" s="1"/>
  <c r="G43" i="7"/>
  <c r="G11" i="7"/>
  <c r="G9" i="7" s="1"/>
  <c r="G10" i="6"/>
  <c r="G150" i="6"/>
  <c r="G113" i="6"/>
  <c r="G48" i="6"/>
  <c r="G62" i="6"/>
  <c r="G123" i="6"/>
  <c r="G133" i="6"/>
  <c r="G28" i="6"/>
  <c r="G93" i="6"/>
  <c r="D71" i="6"/>
  <c r="G147" i="6"/>
  <c r="G146" i="6" s="1"/>
  <c r="G76" i="6"/>
  <c r="G75" i="6" s="1"/>
  <c r="G20" i="6"/>
  <c r="G18" i="6" s="1"/>
  <c r="G30" i="6"/>
  <c r="G40" i="6"/>
  <c r="G38" i="6" s="1"/>
  <c r="G50" i="6"/>
  <c r="G60" i="6"/>
  <c r="G58" i="6" s="1"/>
  <c r="G87" i="6"/>
  <c r="G85" i="6" s="1"/>
  <c r="G139" i="6"/>
  <c r="G137" i="6" s="1"/>
  <c r="D9" i="6" l="1"/>
  <c r="D159" i="6" s="1"/>
  <c r="D84" i="6"/>
  <c r="B159" i="6"/>
  <c r="D77" i="8"/>
  <c r="G9" i="8"/>
  <c r="G43" i="8"/>
  <c r="G9" i="6"/>
  <c r="G84" i="6"/>
  <c r="G77" i="8" l="1"/>
  <c r="G159" i="6"/>
  <c r="F75" i="5" l="1"/>
  <c r="E75" i="5"/>
  <c r="C75" i="5"/>
  <c r="B75" i="5"/>
  <c r="G74" i="5"/>
  <c r="D74" i="5"/>
  <c r="G73" i="5"/>
  <c r="D73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D59" i="5" s="1"/>
  <c r="F59" i="5"/>
  <c r="E59" i="5"/>
  <c r="C59" i="5"/>
  <c r="B59" i="5"/>
  <c r="G58" i="5"/>
  <c r="D58" i="5"/>
  <c r="G57" i="5"/>
  <c r="D57" i="5"/>
  <c r="G56" i="5"/>
  <c r="D56" i="5"/>
  <c r="G55" i="5"/>
  <c r="D55" i="5"/>
  <c r="F54" i="5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D45" i="5" s="1"/>
  <c r="G47" i="5"/>
  <c r="D47" i="5"/>
  <c r="G46" i="5"/>
  <c r="D46" i="5"/>
  <c r="F45" i="5"/>
  <c r="F65" i="5" s="1"/>
  <c r="E45" i="5"/>
  <c r="E65" i="5" s="1"/>
  <c r="C45" i="5"/>
  <c r="C65" i="5" s="1"/>
  <c r="B45" i="5"/>
  <c r="G45" i="5" s="1"/>
  <c r="G39" i="5"/>
  <c r="D39" i="5"/>
  <c r="G38" i="5"/>
  <c r="D38" i="5"/>
  <c r="D37" i="5" s="1"/>
  <c r="F37" i="5"/>
  <c r="E37" i="5"/>
  <c r="C37" i="5"/>
  <c r="B37" i="5"/>
  <c r="G36" i="5"/>
  <c r="D36" i="5"/>
  <c r="F35" i="5"/>
  <c r="E35" i="5"/>
  <c r="C35" i="5"/>
  <c r="B35" i="5"/>
  <c r="G34" i="5"/>
  <c r="D34" i="5"/>
  <c r="G33" i="5"/>
  <c r="D33" i="5"/>
  <c r="G32" i="5"/>
  <c r="D32" i="5"/>
  <c r="G31" i="5"/>
  <c r="D31" i="5"/>
  <c r="G30" i="5"/>
  <c r="D30" i="5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F16" i="5"/>
  <c r="G16" i="5" s="1"/>
  <c r="E16" i="5"/>
  <c r="E41" i="5" s="1"/>
  <c r="E70" i="5" s="1"/>
  <c r="C16" i="5"/>
  <c r="C41" i="5" s="1"/>
  <c r="B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C70" i="5" l="1"/>
  <c r="G59" i="5"/>
  <c r="B65" i="5"/>
  <c r="G65" i="5" s="1"/>
  <c r="G35" i="5"/>
  <c r="D35" i="5"/>
  <c r="D28" i="5"/>
  <c r="D54" i="5"/>
  <c r="D75" i="5"/>
  <c r="G37" i="5"/>
  <c r="B41" i="5"/>
  <c r="B70" i="5" s="1"/>
  <c r="D16" i="5"/>
  <c r="D41" i="5" s="1"/>
  <c r="D70" i="5" s="1"/>
  <c r="G54" i="5"/>
  <c r="G75" i="5"/>
  <c r="G41" i="5"/>
  <c r="D65" i="5"/>
  <c r="F41" i="5"/>
  <c r="G70" i="5" l="1"/>
  <c r="G42" i="5"/>
  <c r="F70" i="5"/>
  <c r="D64" i="4" l="1"/>
  <c r="D72" i="4" s="1"/>
  <c r="D74" i="4" s="1"/>
  <c r="C64" i="4"/>
  <c r="C72" i="4" s="1"/>
  <c r="C74" i="4" s="1"/>
  <c r="B64" i="4"/>
  <c r="B72" i="4" s="1"/>
  <c r="B74" i="4" s="1"/>
  <c r="D49" i="4"/>
  <c r="D57" i="4" s="1"/>
  <c r="D59" i="4" s="1"/>
  <c r="C49" i="4"/>
  <c r="C57" i="4" s="1"/>
  <c r="C59" i="4" s="1"/>
  <c r="B49" i="4"/>
  <c r="B57" i="4" s="1"/>
  <c r="B59" i="4" s="1"/>
  <c r="D44" i="4"/>
  <c r="D11" i="4" s="1"/>
  <c r="D8" i="4" s="1"/>
  <c r="D21" i="4" s="1"/>
  <c r="D23" i="4" s="1"/>
  <c r="D25" i="4" s="1"/>
  <c r="D33" i="4" s="1"/>
  <c r="D40" i="4"/>
  <c r="C40" i="4"/>
  <c r="B40" i="4"/>
  <c r="D37" i="4"/>
  <c r="C37" i="4"/>
  <c r="C44" i="4" s="1"/>
  <c r="C11" i="4" s="1"/>
  <c r="C8" i="4" s="1"/>
  <c r="C21" i="4" s="1"/>
  <c r="C23" i="4" s="1"/>
  <c r="C25" i="4" s="1"/>
  <c r="C33" i="4" s="1"/>
  <c r="B37" i="4"/>
  <c r="B44" i="4" s="1"/>
  <c r="B11" i="4" s="1"/>
  <c r="B8" i="4" s="1"/>
  <c r="B21" i="4" s="1"/>
  <c r="B23" i="4" s="1"/>
  <c r="B25" i="4" s="1"/>
  <c r="B33" i="4" s="1"/>
  <c r="D29" i="4"/>
  <c r="C29" i="4"/>
  <c r="B29" i="4"/>
  <c r="D17" i="4"/>
  <c r="C17" i="4"/>
  <c r="D13" i="4"/>
  <c r="C13" i="4"/>
  <c r="B13" i="4"/>
  <c r="K14" i="3" l="1"/>
  <c r="J14" i="3"/>
  <c r="I14" i="3"/>
  <c r="H14" i="3"/>
  <c r="G14" i="3"/>
  <c r="E14" i="3"/>
  <c r="K8" i="3"/>
  <c r="J8" i="3"/>
  <c r="J20" i="3" s="1"/>
  <c r="I8" i="3"/>
  <c r="H8" i="3"/>
  <c r="G8" i="3"/>
  <c r="E8" i="3"/>
  <c r="K20" i="3" l="1"/>
  <c r="E20" i="3"/>
  <c r="H20" i="3"/>
  <c r="G20" i="3"/>
  <c r="I20" i="3"/>
  <c r="F41" i="2"/>
  <c r="E41" i="2"/>
  <c r="D41" i="2"/>
  <c r="C41" i="2"/>
  <c r="B41" i="2"/>
  <c r="F30" i="2"/>
  <c r="F29" i="2"/>
  <c r="F28" i="2"/>
  <c r="H27" i="2"/>
  <c r="G27" i="2"/>
  <c r="E27" i="2"/>
  <c r="D27" i="2"/>
  <c r="C27" i="2"/>
  <c r="B27" i="2"/>
  <c r="F25" i="2"/>
  <c r="F24" i="2"/>
  <c r="F23" i="2"/>
  <c r="H22" i="2"/>
  <c r="G22" i="2"/>
  <c r="E22" i="2"/>
  <c r="D22" i="2"/>
  <c r="C22" i="2"/>
  <c r="B22" i="2"/>
  <c r="F16" i="2"/>
  <c r="F15" i="2"/>
  <c r="F14" i="2"/>
  <c r="H13" i="2"/>
  <c r="G13" i="2"/>
  <c r="E13" i="2"/>
  <c r="D13" i="2"/>
  <c r="C13" i="2"/>
  <c r="B13" i="2"/>
  <c r="F12" i="2"/>
  <c r="F11" i="2"/>
  <c r="F10" i="2"/>
  <c r="H9" i="2"/>
  <c r="G9" i="2"/>
  <c r="G8" i="2" s="1"/>
  <c r="G20" i="2" s="1"/>
  <c r="E9" i="2"/>
  <c r="D9" i="2"/>
  <c r="C9" i="2"/>
  <c r="B9" i="2"/>
  <c r="D8" i="2"/>
  <c r="D20" i="2" s="1"/>
  <c r="B8" i="2"/>
  <c r="B20" i="2" s="1"/>
  <c r="C8" i="2" l="1"/>
  <c r="C20" i="2" s="1"/>
  <c r="F22" i="2"/>
  <c r="F27" i="2"/>
  <c r="F9" i="2"/>
  <c r="H8" i="2"/>
  <c r="H20" i="2" s="1"/>
  <c r="E8" i="2"/>
  <c r="E20" i="2" s="1"/>
  <c r="F13" i="2"/>
  <c r="F8" i="2" s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<sst xmlns="http://schemas.openxmlformats.org/spreadsheetml/2006/main" count="689" uniqueCount="481">
  <si>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</si>
  <si>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</si>
  <si>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</si>
  <si>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</si>
  <si>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</si>
  <si>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</si>
  <si>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</si>
  <si>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</si>
  <si>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</si>
  <si>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</si>
  <si>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</si>
  <si>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</si>
  <si>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</si>
  <si>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</si>
  <si>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</si>
  <si>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</si>
  <si>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</si>
  <si>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</si>
  <si>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</si>
  <si>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</si>
  <si>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</si>
  <si>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</si>
  <si>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</si>
  <si>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</si>
  <si>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</si>
  <si>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</si>
  <si>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</si>
  <si>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</si>
  <si>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</si>
  <si>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</si>
  <si>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</si>
  <si>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</si>
  <si>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</si>
  <si>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</si>
  <si>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</si>
  <si>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</si>
  <si>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</si>
  <si>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</si>
  <si>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</si>
  <si>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</si>
  <si>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</si>
  <si>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</si>
  <si>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</si>
  <si>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</si>
  <si>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</si>
  <si>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</si>
  <si>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</si>
  <si>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</si>
  <si>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</si>
  <si>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</si>
  <si>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</si>
  <si>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</si>
  <si>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</si>
  <si>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</si>
  <si>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</si>
  <si>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</si>
  <si>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</si>
  <si>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</si>
  <si>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</si>
  <si>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</si>
  <si>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</si>
  <si>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</si>
  <si>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</si>
  <si>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</si>
  <si>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</si>
  <si>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</si>
  <si>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</si>
  <si>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</si>
  <si>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</si>
  <si>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</si>
  <si>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</si>
  <si>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</si>
  <si>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</si>
  <si>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</si>
  <si>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</si>
  <si>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</si>
  <si>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</si>
  <si>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</si>
  <si>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</si>
  <si>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</si>
  <si>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</si>
  <si>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</si>
  <si>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</si>
  <si>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</si>
  <si>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</si>
  <si>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</si>
  <si>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</si>
  <si>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</si>
  <si>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</si>
  <si>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</si>
  <si>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</si>
  <si>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</si>
  <si>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</si>
  <si>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</si>
  <si>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</si>
  <si>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</si>
  <si>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</si>
  <si>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</si>
  <si>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</si>
  <si>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</si>
  <si>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</si>
  <si>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</si>
  <si>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</si>
  <si>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</si>
  <si>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</si>
  <si>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</si>
  <si>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</si>
  <si>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</si>
  <si>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</si>
  <si>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</si>
  <si>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</si>
  <si>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</si>
  <si>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</si>
  <si>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</si>
  <si>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</si>
  <si>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</si>
  <si>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</si>
  <si>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</si>
  <si>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</si>
  <si>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</si>
  <si>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</si>
  <si>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</si>
  <si>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al 31 de Diciembre de 2022 y al 31 de Diciembre de 2023</t>
  </si>
  <si>
    <t>Formato 2 Informe Analítico de la Deuda Pública y Otros Pasivos - LDF</t>
  </si>
  <si>
    <t>Informe Analítico de la Deuda Pública y Otros Pasivos - LDF</t>
  </si>
  <si>
    <t>Al 31 de Diciembre de 2022 y al 31 de Diciembre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</si>
  <si>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</si>
  <si>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</si>
  <si>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</si>
  <si>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</si>
  <si>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</si>
  <si>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</si>
  <si>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</si>
  <si>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</si>
  <si>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</si>
  <si>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</si>
  <si>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</si>
  <si>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</si>
  <si>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</si>
  <si>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</si>
  <si>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</si>
  <si>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</si>
  <si>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</si>
  <si>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</si>
  <si>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</si>
  <si>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</si>
  <si>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</si>
  <si>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</si>
  <si>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</si>
  <si>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</si>
  <si>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</si>
  <si>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</si>
  <si>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</si>
  <si>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</si>
  <si>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</si>
  <si>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</si>
  <si>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</si>
  <si>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</si>
  <si>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</si>
  <si>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</si>
  <si>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</si>
  <si>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</si>
  <si>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</si>
  <si>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</si>
  <si>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</si>
  <si>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</si>
  <si>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</si>
  <si>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2023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</si>
  <si>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</si>
  <si>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</si>
  <si>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</si>
  <si>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</si>
  <si>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</si>
  <si>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</si>
  <si>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</si>
  <si>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</si>
  <si>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</si>
  <si>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</si>
  <si>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</si>
  <si>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</si>
  <si>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</si>
  <si>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</si>
  <si>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</si>
  <si>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</si>
  <si>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</si>
  <si>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</si>
  <si>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</si>
  <si>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</si>
  <si>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</si>
  <si>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</si>
  <si>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</si>
  <si>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</si>
  <si>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</si>
  <si>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</si>
  <si>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</si>
  <si>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</si>
  <si>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</si>
  <si>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</si>
  <si>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</si>
  <si>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</si>
  <si>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</si>
  <si>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</si>
  <si>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</si>
  <si>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</si>
  <si>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</si>
  <si>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</si>
  <si>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</si>
  <si>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</si>
  <si>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</si>
  <si>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</si>
  <si>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</si>
  <si>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</si>
  <si>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</si>
  <si>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</si>
  <si>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</si>
  <si>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</si>
  <si>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</si>
  <si>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</si>
  <si>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</si>
  <si>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</si>
  <si>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</si>
  <si>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</si>
  <si>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</si>
  <si>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</si>
  <si>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</si>
  <si>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</si>
  <si>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</si>
  <si>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</si>
  <si>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</si>
  <si>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</si>
  <si>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</si>
  <si>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</si>
  <si>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</si>
  <si>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</si>
  <si>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</si>
  <si>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</si>
  <si>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</si>
  <si>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</si>
  <si>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</si>
  <si>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</si>
  <si>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</si>
  <si>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</si>
  <si>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</si>
  <si>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</si>
  <si>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</si>
  <si>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</si>
  <si>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</si>
  <si>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</si>
  <si>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</si>
  <si>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</si>
  <si>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</si>
  <si>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</si>
  <si>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</si>
  <si>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</si>
  <si>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</si>
  <si>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</si>
  <si>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</si>
  <si>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</si>
  <si>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</si>
  <si>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</si>
  <si>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</si>
  <si>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</si>
  <si>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</si>
  <si>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</si>
  <si>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</si>
  <si>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</si>
  <si>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</si>
  <si>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</si>
  <si>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</si>
  <si>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</si>
  <si>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</si>
  <si>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</si>
  <si>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</si>
  <si>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</si>
  <si>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</si>
  <si>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</si>
  <si>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</si>
  <si>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</si>
  <si>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</si>
  <si>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</si>
  <si>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</si>
  <si>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</si>
  <si>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</si>
  <si>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</si>
  <si>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</si>
  <si>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</si>
  <si>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</si>
  <si>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</si>
  <si>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</si>
  <si>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</si>
  <si>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</si>
  <si>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</si>
  <si>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</si>
  <si>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</si>
  <si>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</si>
  <si>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</si>
  <si>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</si>
  <si>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</si>
  <si>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</si>
  <si>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</si>
  <si>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</si>
  <si>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</si>
  <si>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</si>
  <si>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</si>
  <si>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</si>
  <si>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</si>
  <si>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</si>
  <si>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</si>
  <si>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</si>
  <si>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</si>
  <si>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</si>
  <si>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</si>
  <si>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</si>
  <si>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</si>
  <si>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</si>
  <si>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</si>
  <si>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</si>
  <si>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</si>
  <si>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</si>
  <si>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</si>
  <si>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</si>
  <si>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</si>
  <si>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</si>
  <si>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</si>
  <si>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</si>
  <si>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</si>
  <si>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</si>
  <si>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</si>
  <si>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</si>
  <si>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</si>
  <si>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</si>
  <si>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</si>
  <si>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</si>
  <si>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</si>
  <si>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</si>
  <si>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</si>
  <si>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</si>
  <si>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</si>
  <si>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</si>
  <si>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</si>
  <si>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</si>
  <si>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</si>
  <si>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</si>
  <si>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</si>
  <si>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</si>
  <si>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</si>
  <si>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</si>
  <si>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</si>
  <si>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</si>
  <si>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</si>
  <si>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</si>
  <si>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</si>
  <si>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</si>
  <si>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</si>
  <si>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</si>
  <si>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</si>
  <si>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</si>
  <si>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</si>
  <si>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</si>
  <si>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</si>
  <si>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</si>
  <si>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</si>
  <si>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</si>
  <si>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</si>
  <si>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</si>
  <si>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</si>
  <si>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</si>
  <si>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</si>
  <si>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</si>
  <si>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</si>
  <si>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</si>
  <si>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</si>
  <si>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</si>
  <si>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</si>
  <si>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</si>
  <si>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</si>
  <si>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</si>
  <si>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</si>
  <si>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</si>
  <si>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</si>
  <si>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</si>
  <si>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</si>
  <si>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</si>
  <si>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</si>
  <si>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</si>
  <si>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</si>
  <si>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</si>
  <si>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</si>
  <si>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</si>
  <si>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</si>
  <si>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</si>
  <si>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</si>
  <si>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</si>
  <si>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</si>
  <si>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</si>
  <si>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</si>
  <si>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</si>
  <si>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</si>
  <si>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</si>
  <si>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</si>
  <si>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</si>
  <si>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</si>
  <si>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</si>
  <si>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</si>
  <si>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</si>
  <si>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</si>
  <si>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</si>
  <si>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</si>
  <si>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</si>
  <si>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</si>
  <si>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</si>
  <si>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</si>
  <si>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</si>
  <si>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</si>
  <si>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</si>
  <si>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</si>
  <si>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</si>
  <si>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</si>
  <si>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</si>
  <si>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</si>
  <si>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</si>
  <si>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</si>
  <si>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</si>
  <si>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</si>
  <si>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</si>
  <si>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</si>
  <si>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</si>
  <si>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</si>
  <si>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</si>
  <si>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</si>
  <si>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</si>
  <si>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</si>
  <si>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</si>
  <si>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</si>
  <si>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</si>
  <si>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</si>
  <si>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</si>
  <si>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2023 (d)</t>
  </si>
  <si>
    <t>31 de diciembre de 2022 (e)</t>
  </si>
  <si>
    <t>f. Estimación por Pérdida o Deterioro de Activos Circulantes (f=f1+f2)</t>
  </si>
  <si>
    <t>V. Balance Presupuestario de Recursos Disponibles (V = A1 + A3.1 – B 1 + C1)</t>
  </si>
  <si>
    <t>VII. Balance Presupuestario de Recursos Etiquetados (VII = A2 + A3.2 – B2 + C2)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</si>
  <si>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</si>
  <si>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</si>
  <si>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</si>
  <si>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</si>
  <si>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</si>
  <si>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</si>
  <si>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</si>
  <si>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</si>
  <si>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31111M260070000 DIRECCION GENERAL DE SEGURIDAD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</si>
  <si>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</si>
  <si>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</si>
  <si>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</si>
  <si>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</si>
  <si>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31111M260100200 DIRECCION DE RASTRO MUNICIPAL</t>
  </si>
  <si>
    <t>31111M260100300 DIRECCION DE SERVICIO LIMPIA</t>
  </si>
  <si>
    <t>31111M260100400 DIRECCION DE ALUMBRADO PUBLICO</t>
  </si>
  <si>
    <t>31111M260100500 JEFATURA DE PANTEONES</t>
  </si>
  <si>
    <t>31111M260110000 DIRECCION GENERAL DE OBRA PUBLICA</t>
  </si>
  <si>
    <t>31111M260120100 OFICIALIA MAYOR</t>
  </si>
  <si>
    <t>31111M260120201 DIRECCION DE RECURSOS MATERIALES</t>
  </si>
  <si>
    <t>31111M260120202 JEFATURA DE CONTROL VEHICULAR</t>
  </si>
  <si>
    <t>31111M260120203 JEFATURA DE TALLER MUNICIPAL</t>
  </si>
  <si>
    <t>31111M260120204 JEFATURA DE MANTENIMIENTO GENERAL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</si>
  <si>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</si>
  <si>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</si>
  <si>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</si>
  <si>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</si>
  <si>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</si>
  <si>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</si>
  <si>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</si>
  <si>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</si>
  <si>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</si>
  <si>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>A. Personal Administrativo y de Servicio Público</t>
  </si>
  <si>
    <t>II. Gasto Etiquetado (II=A+B+C+D+E+F)</t>
  </si>
  <si>
    <t>III. Total del Gasto en Servicios Personales (III = I + II)</t>
  </si>
  <si>
    <t>II. Gasto Etiquetado (II=A+B+C+D)</t>
  </si>
  <si>
    <t>G. Ingresos por Venta de Bienes y Prestación de Servicios</t>
  </si>
  <si>
    <t>J. Transferencias y Asignaciones</t>
  </si>
  <si>
    <t>D. 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</si>
</sst>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left" vertical="center" indent="3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4" fontId="1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4" fontId="3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/>
    <xf numFmtId="4" fontId="9" fillId="2" borderId="14" xfId="1" applyNumberFormat="1" applyFont="1" applyFill="1" applyBorder="1" applyAlignment="1"/>
    <xf numFmtId="4" fontId="10" fillId="2" borderId="14" xfId="1" applyNumberFormat="1" applyFont="1" applyFill="1" applyBorder="1" applyAlignment="1"/>
    <xf numFmtId="4" fontId="1" fillId="0" borderId="12" xfId="1" applyNumberFormat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4" fontId="3" fillId="0" borderId="15" xfId="1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4" fontId="10" fillId="2" borderId="14" xfId="1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" fontId="1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5" xfId="0" applyNumberFormat="1" applyFont="1" applyFill="1" applyBorder="1" applyProtection="1">
      <protection locked="0"/>
    </xf>
    <xf numFmtId="4" fontId="10" fillId="2" borderId="14" xfId="1" applyNumberFormat="1" applyFont="1" applyFill="1" applyBorder="1"/>
    <xf numFmtId="4" fontId="0" fillId="0" borderId="13" xfId="1" applyNumberFormat="1" applyFont="1" applyFill="1" applyBorder="1"/>
    <xf numFmtId="0" fontId="11" fillId="0" borderId="0" xfId="0" applyFont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164" fontId="0" fillId="0" borderId="12" xfId="1" applyNumberFormat="1" applyFont="1" applyFill="1" applyBorder="1"/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4" fontId="0" fillId="2" borderId="14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3" borderId="15" xfId="0" applyFont="1" applyFill="1" applyBorder="1" applyAlignment="1">
      <alignment horizontal="left" vertical="center" indent="3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0" fontId="14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164" fontId="0" fillId="3" borderId="12" xfId="1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3" xfId="1" applyNumberFormat="1" applyFont="1" applyBorder="1" applyAlignment="1">
      <alignment vertical="center"/>
    </xf>
    <xf numFmtId="0" fontId="0" fillId="0" borderId="0" xfId="0" applyFill="1" applyBorder="1"/>
    <xf numFmtId="0" fontId="1" fillId="2" borderId="9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 indent="6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0" fillId="0" borderId="6" xfId="1" applyNumberFormat="1" applyFont="1" applyFill="1" applyBorder="1" applyAlignment="1">
      <alignment vertical="center"/>
    </xf>
    <xf numFmtId="164" fontId="0" fillId="0" borderId="8" xfId="1" applyNumberFormat="1" applyFont="1" applyFill="1" applyBorder="1"/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164" fontId="0" fillId="0" borderId="8" xfId="1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ont="1"/>
    <xf numFmtId="4" fontId="3" fillId="0" borderId="0" xfId="1" applyNumberFormat="1" applyFont="1"/>
    <xf numFmtId="4" fontId="3" fillId="0" borderId="0" xfId="1" applyNumberFormat="1" applyFont="1" applyFill="1" applyBorder="1" applyAlignment="1" applyProtection="1">
      <alignment vertical="center"/>
      <protection locked="0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horizontal="left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6"/>
    </xf>
    <xf numFmtId="165" fontId="0" fillId="0" borderId="12" xfId="0" applyNumberFormat="1" applyBorder="1" applyAlignment="1" applyProtection="1">
      <alignment vertical="center"/>
      <protection locked="0"/>
    </xf>
    <xf numFmtId="43" fontId="0" fillId="0" borderId="12" xfId="3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43" fontId="17" fillId="0" borderId="12" xfId="3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4">
    <cellStyle name="Millares" xfId="1" builtinId="3"/>
    <cellStyle name="Millares 10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="80" zoomScaleNormal="80" workbookViewId="0">
      <selection sqref="A1:F1"/>
    </sheetView>
  </sheetViews>
  <sheetFormatPr baseColWidth="10" defaultColWidth="14.6640625" defaultRowHeight="14.4" zeroHeight="1"/>
  <cols>
    <col min="1" max="1" width="78" style="19" customWidth="1"/>
    <col min="2" max="2" width="19.5546875" customWidth="1"/>
    <col min="3" max="3" width="18.33203125" customWidth="1"/>
    <col min="4" max="4" width="75.5546875" style="19" customWidth="1"/>
    <col min="5" max="5" width="20" customWidth="1"/>
    <col min="6" max="6" width="20.6640625" customWidth="1"/>
  </cols>
  <sheetData>
    <row r="1" spans="1:6" s="1" customFormat="1" ht="37.5" customHeight="1">
      <c r="A1" s="175" t="s">
        <v>0</v>
      </c>
      <c r="B1" s="175"/>
      <c r="C1" s="175"/>
      <c r="D1" s="175"/>
      <c r="E1" s="175"/>
      <c r="F1" s="175"/>
    </row>
    <row r="2" spans="1:6">
      <c r="A2" s="176" t="s">
        <v>121</v>
      </c>
      <c r="B2" s="177"/>
      <c r="C2" s="177"/>
      <c r="D2" s="177"/>
      <c r="E2" s="177"/>
      <c r="F2" s="178"/>
    </row>
    <row r="3" spans="1:6">
      <c r="A3" s="179" t="s">
        <v>1</v>
      </c>
      <c r="B3" s="180"/>
      <c r="C3" s="180"/>
      <c r="D3" s="180"/>
      <c r="E3" s="180"/>
      <c r="F3" s="181"/>
    </row>
    <row r="4" spans="1:6">
      <c r="A4" s="182" t="s">
        <v>122</v>
      </c>
      <c r="B4" s="183"/>
      <c r="C4" s="183"/>
      <c r="D4" s="183"/>
      <c r="E4" s="183"/>
      <c r="F4" s="184"/>
    </row>
    <row r="5" spans="1:6">
      <c r="A5" s="185" t="s">
        <v>2</v>
      </c>
      <c r="B5" s="186"/>
      <c r="C5" s="186"/>
      <c r="D5" s="186"/>
      <c r="E5" s="186"/>
      <c r="F5" s="187"/>
    </row>
    <row r="6" spans="1:6" s="6" customFormat="1" ht="28.8">
      <c r="A6" s="2" t="s">
        <v>3</v>
      </c>
      <c r="B6" s="3" t="s">
        <v>437</v>
      </c>
      <c r="C6" s="4" t="s">
        <v>438</v>
      </c>
      <c r="D6" s="5" t="s">
        <v>4</v>
      </c>
      <c r="E6" s="3" t="s">
        <v>437</v>
      </c>
      <c r="F6" s="4" t="s">
        <v>438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383644526.98000002</v>
      </c>
      <c r="C9" s="32">
        <f>SUM(C10:C16)</f>
        <v>301410192.79000002</v>
      </c>
      <c r="D9" s="20" t="s">
        <v>10</v>
      </c>
      <c r="E9" s="32">
        <f>SUM(E10:E18)</f>
        <v>82642479.099999994</v>
      </c>
      <c r="F9" s="32">
        <f>SUM(F10:F18)</f>
        <v>116551066.97999999</v>
      </c>
    </row>
    <row r="10" spans="1:6">
      <c r="A10" s="14" t="s">
        <v>11</v>
      </c>
      <c r="B10" s="36">
        <v>131210.75</v>
      </c>
      <c r="C10" s="36">
        <v>977938.26</v>
      </c>
      <c r="D10" s="21" t="s">
        <v>12</v>
      </c>
      <c r="E10" s="36">
        <v>3332064.85</v>
      </c>
      <c r="F10" s="36">
        <v>10911313.76</v>
      </c>
    </row>
    <row r="11" spans="1:6">
      <c r="A11" s="14" t="s">
        <v>13</v>
      </c>
      <c r="B11" s="36">
        <v>310751989.75999999</v>
      </c>
      <c r="C11" s="36">
        <v>121730232.75</v>
      </c>
      <c r="D11" s="21" t="s">
        <v>14</v>
      </c>
      <c r="E11" s="36">
        <v>44822946.25</v>
      </c>
      <c r="F11" s="36">
        <v>71784629.299999997</v>
      </c>
    </row>
    <row r="12" spans="1:6">
      <c r="A12" s="14" t="s">
        <v>15</v>
      </c>
      <c r="B12" s="36">
        <v>0</v>
      </c>
      <c r="C12" s="36">
        <v>0</v>
      </c>
      <c r="D12" s="21" t="s">
        <v>16</v>
      </c>
      <c r="E12" s="36">
        <v>13672551.33</v>
      </c>
      <c r="F12" s="36">
        <v>8890889.4399999995</v>
      </c>
    </row>
    <row r="13" spans="1:6">
      <c r="A13" s="14" t="s">
        <v>17</v>
      </c>
      <c r="B13" s="36">
        <v>72761326.469999999</v>
      </c>
      <c r="C13" s="36">
        <v>168036452.03999999</v>
      </c>
      <c r="D13" s="21" t="s">
        <v>18</v>
      </c>
      <c r="E13" s="36">
        <v>0</v>
      </c>
      <c r="F13" s="36">
        <v>0</v>
      </c>
    </row>
    <row r="14" spans="1:6">
      <c r="A14" s="14" t="s">
        <v>19</v>
      </c>
      <c r="B14" s="36">
        <v>0</v>
      </c>
      <c r="C14" s="36">
        <v>10665569.74</v>
      </c>
      <c r="D14" s="21" t="s">
        <v>20</v>
      </c>
      <c r="E14" s="36">
        <v>1355613.08</v>
      </c>
      <c r="F14" s="36">
        <v>814729.4</v>
      </c>
    </row>
    <row r="15" spans="1:6">
      <c r="A15" s="14" t="s">
        <v>21</v>
      </c>
      <c r="B15" s="36">
        <v>0</v>
      </c>
      <c r="C15" s="36">
        <v>0</v>
      </c>
      <c r="D15" s="21" t="s">
        <v>22</v>
      </c>
      <c r="E15" s="36">
        <v>0</v>
      </c>
      <c r="F15" s="36">
        <v>0</v>
      </c>
    </row>
    <row r="16" spans="1:6">
      <c r="A16" s="14" t="s">
        <v>23</v>
      </c>
      <c r="B16" s="36">
        <v>0</v>
      </c>
      <c r="C16" s="36">
        <v>0</v>
      </c>
      <c r="D16" s="21" t="s">
        <v>24</v>
      </c>
      <c r="E16" s="36">
        <v>17212278.739999998</v>
      </c>
      <c r="F16" s="36">
        <v>12248552.039999999</v>
      </c>
    </row>
    <row r="17" spans="1:6">
      <c r="A17" s="13" t="s">
        <v>25</v>
      </c>
      <c r="B17" s="32">
        <f>SUM(B18:B24)</f>
        <v>18027335.009999998</v>
      </c>
      <c r="C17" s="32">
        <f>SUM(C18:C24)</f>
        <v>16939195.050000001</v>
      </c>
      <c r="D17" s="21" t="s">
        <v>26</v>
      </c>
      <c r="E17" s="36">
        <v>-6806.14</v>
      </c>
      <c r="F17" s="36">
        <v>0</v>
      </c>
    </row>
    <row r="18" spans="1:6">
      <c r="A18" s="15" t="s">
        <v>27</v>
      </c>
      <c r="B18" s="36">
        <v>0</v>
      </c>
      <c r="C18" s="36">
        <v>0</v>
      </c>
      <c r="D18" s="21" t="s">
        <v>28</v>
      </c>
      <c r="E18" s="36">
        <v>2253830.9900000002</v>
      </c>
      <c r="F18" s="36">
        <v>11900953.039999999</v>
      </c>
    </row>
    <row r="19" spans="1:6">
      <c r="A19" s="15" t="s">
        <v>29</v>
      </c>
      <c r="B19" s="36">
        <v>894674.71</v>
      </c>
      <c r="C19" s="36">
        <v>894674.71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6">
        <v>1566370.29</v>
      </c>
      <c r="C20" s="36">
        <v>883877.53</v>
      </c>
      <c r="D20" s="21" t="s">
        <v>32</v>
      </c>
      <c r="E20" s="36">
        <v>0</v>
      </c>
      <c r="F20" s="36">
        <v>0</v>
      </c>
    </row>
    <row r="21" spans="1:6">
      <c r="A21" s="15" t="s">
        <v>33</v>
      </c>
      <c r="B21" s="36">
        <v>667877.4</v>
      </c>
      <c r="C21" s="36">
        <v>351406.98</v>
      </c>
      <c r="D21" s="21" t="s">
        <v>34</v>
      </c>
      <c r="E21" s="36">
        <v>0</v>
      </c>
      <c r="F21" s="36">
        <v>0</v>
      </c>
    </row>
    <row r="22" spans="1:6">
      <c r="A22" s="15" t="s">
        <v>35</v>
      </c>
      <c r="B22" s="36">
        <v>172069.42</v>
      </c>
      <c r="C22" s="36">
        <v>144701.92000000001</v>
      </c>
      <c r="D22" s="21" t="s">
        <v>36</v>
      </c>
      <c r="E22" s="36">
        <v>0</v>
      </c>
      <c r="F22" s="36">
        <v>0</v>
      </c>
    </row>
    <row r="23" spans="1:6">
      <c r="A23" s="15" t="s">
        <v>37</v>
      </c>
      <c r="B23" s="36">
        <v>0</v>
      </c>
      <c r="C23" s="36">
        <v>0</v>
      </c>
      <c r="D23" s="20" t="s">
        <v>38</v>
      </c>
      <c r="E23" s="32">
        <f>E24+E25</f>
        <v>904098.49</v>
      </c>
      <c r="F23" s="32">
        <f>F24+F25</f>
        <v>0</v>
      </c>
    </row>
    <row r="24" spans="1:6">
      <c r="A24" s="15" t="s">
        <v>39</v>
      </c>
      <c r="B24" s="36">
        <v>14726343.189999999</v>
      </c>
      <c r="C24" s="36">
        <v>14664533.91</v>
      </c>
      <c r="D24" s="21" t="s">
        <v>40</v>
      </c>
      <c r="E24" s="36">
        <v>904098.49</v>
      </c>
      <c r="F24" s="36">
        <v>0</v>
      </c>
    </row>
    <row r="25" spans="1:6">
      <c r="A25" s="13" t="s">
        <v>41</v>
      </c>
      <c r="B25" s="32">
        <f>SUM(B26:B30)</f>
        <v>150918275.81999999</v>
      </c>
      <c r="C25" s="32">
        <f>SUM(C26:C30)</f>
        <v>71313590.159999996</v>
      </c>
      <c r="D25" s="21" t="s">
        <v>42</v>
      </c>
      <c r="E25" s="36">
        <v>0</v>
      </c>
      <c r="F25" s="36">
        <v>0</v>
      </c>
    </row>
    <row r="26" spans="1:6">
      <c r="A26" s="15" t="s">
        <v>43</v>
      </c>
      <c r="B26" s="36">
        <v>21799251.460000001</v>
      </c>
      <c r="C26" s="36">
        <v>20979794.440000001</v>
      </c>
      <c r="D26" s="20" t="s">
        <v>44</v>
      </c>
      <c r="E26" s="36">
        <v>0</v>
      </c>
      <c r="F26" s="36">
        <v>0</v>
      </c>
    </row>
    <row r="27" spans="1:6">
      <c r="A27" s="15" t="s">
        <v>45</v>
      </c>
      <c r="B27" s="36">
        <v>0</v>
      </c>
      <c r="C27" s="36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6">
        <v>0</v>
      </c>
      <c r="C28" s="36">
        <v>0</v>
      </c>
      <c r="D28" s="21" t="s">
        <v>48</v>
      </c>
      <c r="E28" s="36">
        <v>0</v>
      </c>
      <c r="F28" s="36">
        <v>0</v>
      </c>
    </row>
    <row r="29" spans="1:6">
      <c r="A29" s="15" t="s">
        <v>49</v>
      </c>
      <c r="B29" s="36">
        <v>129119024.36</v>
      </c>
      <c r="C29" s="36">
        <v>50333795.719999999</v>
      </c>
      <c r="D29" s="21" t="s">
        <v>50</v>
      </c>
      <c r="E29" s="36">
        <v>0</v>
      </c>
      <c r="F29" s="36">
        <v>0</v>
      </c>
    </row>
    <row r="30" spans="1:6">
      <c r="A30" s="15" t="s">
        <v>51</v>
      </c>
      <c r="B30" s="36">
        <v>0</v>
      </c>
      <c r="C30" s="36">
        <v>0</v>
      </c>
      <c r="D30" s="21" t="s">
        <v>52</v>
      </c>
      <c r="E30" s="36">
        <v>0</v>
      </c>
      <c r="F30" s="36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6">
        <v>0</v>
      </c>
      <c r="C32" s="36">
        <v>0</v>
      </c>
      <c r="D32" s="21" t="s">
        <v>56</v>
      </c>
      <c r="E32" s="32">
        <v>0</v>
      </c>
      <c r="F32" s="32">
        <v>0</v>
      </c>
    </row>
    <row r="33" spans="1:6">
      <c r="A33" s="15" t="s">
        <v>57</v>
      </c>
      <c r="B33" s="36">
        <v>0</v>
      </c>
      <c r="C33" s="36">
        <v>0</v>
      </c>
      <c r="D33" s="21" t="s">
        <v>58</v>
      </c>
      <c r="E33" s="36">
        <v>0</v>
      </c>
      <c r="F33" s="36">
        <v>0</v>
      </c>
    </row>
    <row r="34" spans="1:6">
      <c r="A34" s="15" t="s">
        <v>59</v>
      </c>
      <c r="B34" s="36">
        <v>0</v>
      </c>
      <c r="C34" s="36">
        <v>0</v>
      </c>
      <c r="D34" s="21" t="s">
        <v>60</v>
      </c>
      <c r="E34" s="36">
        <v>0</v>
      </c>
      <c r="F34" s="36">
        <v>0</v>
      </c>
    </row>
    <row r="35" spans="1:6">
      <c r="A35" s="15" t="s">
        <v>61</v>
      </c>
      <c r="B35" s="36">
        <v>0</v>
      </c>
      <c r="C35" s="36">
        <v>0</v>
      </c>
      <c r="D35" s="21" t="s">
        <v>62</v>
      </c>
      <c r="E35" s="36">
        <v>0</v>
      </c>
      <c r="F35" s="36">
        <v>0</v>
      </c>
    </row>
    <row r="36" spans="1:6">
      <c r="A36" s="15" t="s">
        <v>63</v>
      </c>
      <c r="B36" s="36">
        <v>0</v>
      </c>
      <c r="C36" s="36">
        <v>0</v>
      </c>
      <c r="D36" s="21" t="s">
        <v>64</v>
      </c>
      <c r="E36" s="36">
        <v>0</v>
      </c>
      <c r="F36" s="36">
        <v>0</v>
      </c>
    </row>
    <row r="37" spans="1:6">
      <c r="A37" s="13" t="s">
        <v>65</v>
      </c>
      <c r="B37" s="36">
        <v>0</v>
      </c>
      <c r="C37" s="36">
        <v>0</v>
      </c>
      <c r="D37" s="21" t="s">
        <v>66</v>
      </c>
      <c r="E37" s="36">
        <v>0</v>
      </c>
      <c r="F37" s="36">
        <v>0</v>
      </c>
    </row>
    <row r="38" spans="1:6">
      <c r="A38" s="151" t="s">
        <v>439</v>
      </c>
      <c r="B38" s="32">
        <f>SUM(B39:B40)</f>
        <v>0</v>
      </c>
      <c r="C38" s="32">
        <f>SUM(C39:C40)</f>
        <v>0</v>
      </c>
      <c r="D38" s="20" t="s">
        <v>67</v>
      </c>
      <c r="E38" s="32">
        <f>SUM(E39:E41)</f>
        <v>7358950.0199999996</v>
      </c>
      <c r="F38" s="32">
        <f>SUM(F39:F41)</f>
        <v>7788757.5199999996</v>
      </c>
    </row>
    <row r="39" spans="1:6">
      <c r="A39" s="15" t="s">
        <v>68</v>
      </c>
      <c r="B39" s="36">
        <v>0</v>
      </c>
      <c r="C39" s="36">
        <v>0</v>
      </c>
      <c r="D39" s="21" t="s">
        <v>69</v>
      </c>
      <c r="E39" s="36">
        <v>0</v>
      </c>
      <c r="F39" s="36">
        <v>0</v>
      </c>
    </row>
    <row r="40" spans="1:6">
      <c r="A40" s="15" t="s">
        <v>70</v>
      </c>
      <c r="B40" s="36">
        <v>0</v>
      </c>
      <c r="C40" s="36">
        <v>0</v>
      </c>
      <c r="D40" s="21" t="s">
        <v>71</v>
      </c>
      <c r="E40" s="36">
        <v>0</v>
      </c>
      <c r="F40" s="36">
        <v>0</v>
      </c>
    </row>
    <row r="41" spans="1:6">
      <c r="A41" s="13" t="s">
        <v>72</v>
      </c>
      <c r="B41" s="32">
        <f>SUM(B42:B45)</f>
        <v>-16980</v>
      </c>
      <c r="C41" s="32">
        <f>SUM(C42:C45)</f>
        <v>-16980</v>
      </c>
      <c r="D41" s="21" t="s">
        <v>73</v>
      </c>
      <c r="E41" s="36">
        <v>7358950.0199999996</v>
      </c>
      <c r="F41" s="36">
        <v>7788757.5199999996</v>
      </c>
    </row>
    <row r="42" spans="1:6">
      <c r="A42" s="15" t="s">
        <v>74</v>
      </c>
      <c r="B42" s="36">
        <v>-16980</v>
      </c>
      <c r="C42" s="36">
        <v>-16980</v>
      </c>
      <c r="D42" s="20" t="s">
        <v>75</v>
      </c>
      <c r="E42" s="32">
        <f>SUM(E43:E45)</f>
        <v>1137806.2</v>
      </c>
      <c r="F42" s="32">
        <f>SUM(F43:F45)</f>
        <v>0</v>
      </c>
    </row>
    <row r="43" spans="1:6">
      <c r="A43" s="15" t="s">
        <v>76</v>
      </c>
      <c r="B43" s="36">
        <v>0</v>
      </c>
      <c r="C43" s="36">
        <v>0</v>
      </c>
      <c r="D43" s="21" t="s">
        <v>77</v>
      </c>
      <c r="E43" s="36">
        <v>1137806.2</v>
      </c>
      <c r="F43" s="36">
        <v>0</v>
      </c>
    </row>
    <row r="44" spans="1:6">
      <c r="A44" s="15" t="s">
        <v>78</v>
      </c>
      <c r="B44" s="36">
        <v>0</v>
      </c>
      <c r="C44" s="36">
        <v>0</v>
      </c>
      <c r="D44" s="21" t="s">
        <v>79</v>
      </c>
      <c r="E44" s="36">
        <v>0</v>
      </c>
      <c r="F44" s="36">
        <v>0</v>
      </c>
    </row>
    <row r="45" spans="1:6">
      <c r="A45" s="15" t="s">
        <v>80</v>
      </c>
      <c r="B45" s="36">
        <v>0</v>
      </c>
      <c r="C45" s="36">
        <v>0</v>
      </c>
      <c r="D45" s="21" t="s">
        <v>81</v>
      </c>
      <c r="E45" s="36">
        <v>0</v>
      </c>
      <c r="F45" s="36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82</v>
      </c>
      <c r="B47" s="34">
        <f>B9+B17+B25+B31+B37+B38+B41</f>
        <v>552573157.80999994</v>
      </c>
      <c r="C47" s="34">
        <f>C9+C17+C25+C31+C37+C38+C41</f>
        <v>389645998</v>
      </c>
      <c r="D47" s="23" t="s">
        <v>83</v>
      </c>
      <c r="E47" s="34">
        <f>E9+E19+E23+E26+E27+E31+E38+E42</f>
        <v>92043333.809999987</v>
      </c>
      <c r="F47" s="34">
        <f>F9+F19+F23+F26+F27+F31+F38+F42</f>
        <v>124339824.49999999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84</v>
      </c>
      <c r="B49" s="33"/>
      <c r="C49" s="33"/>
      <c r="D49" s="23" t="s">
        <v>85</v>
      </c>
      <c r="E49" s="33"/>
      <c r="F49" s="33"/>
    </row>
    <row r="50" spans="1:6">
      <c r="A50" s="13" t="s">
        <v>86</v>
      </c>
      <c r="B50" s="36">
        <v>4729855.74</v>
      </c>
      <c r="C50" s="36">
        <v>4729855.74</v>
      </c>
      <c r="D50" s="20" t="s">
        <v>87</v>
      </c>
      <c r="E50" s="36">
        <v>0</v>
      </c>
      <c r="F50" s="36">
        <v>0</v>
      </c>
    </row>
    <row r="51" spans="1:6">
      <c r="A51" s="13" t="s">
        <v>88</v>
      </c>
      <c r="B51" s="36">
        <v>0</v>
      </c>
      <c r="C51" s="36">
        <v>0</v>
      </c>
      <c r="D51" s="20" t="s">
        <v>89</v>
      </c>
      <c r="E51" s="36">
        <v>0</v>
      </c>
      <c r="F51" s="36">
        <v>0</v>
      </c>
    </row>
    <row r="52" spans="1:6">
      <c r="A52" s="13" t="s">
        <v>90</v>
      </c>
      <c r="B52" s="36">
        <v>2067496518.8399999</v>
      </c>
      <c r="C52" s="36">
        <v>1917265957.8900001</v>
      </c>
      <c r="D52" s="20" t="s">
        <v>91</v>
      </c>
      <c r="E52" s="36">
        <v>56980414.829999998</v>
      </c>
      <c r="F52" s="36">
        <v>66216728.93</v>
      </c>
    </row>
    <row r="53" spans="1:6">
      <c r="A53" s="13" t="s">
        <v>92</v>
      </c>
      <c r="B53" s="36">
        <v>397594032.38999999</v>
      </c>
      <c r="C53" s="36">
        <v>383360848.36000001</v>
      </c>
      <c r="D53" s="20" t="s">
        <v>93</v>
      </c>
      <c r="E53" s="36">
        <v>0</v>
      </c>
      <c r="F53" s="36">
        <v>0</v>
      </c>
    </row>
    <row r="54" spans="1:6">
      <c r="A54" s="13" t="s">
        <v>94</v>
      </c>
      <c r="B54" s="36">
        <v>13335260.560000001</v>
      </c>
      <c r="C54" s="36">
        <v>13335260.560000001</v>
      </c>
      <c r="D54" s="20" t="s">
        <v>95</v>
      </c>
      <c r="E54" s="36">
        <v>0</v>
      </c>
      <c r="F54" s="36">
        <v>0</v>
      </c>
    </row>
    <row r="55" spans="1:6">
      <c r="A55" s="13" t="s">
        <v>96</v>
      </c>
      <c r="B55" s="36">
        <v>-270955964.02999997</v>
      </c>
      <c r="C55" s="36">
        <v>-234939209.80000001</v>
      </c>
      <c r="D55" s="24" t="s">
        <v>97</v>
      </c>
      <c r="E55" s="36">
        <v>0</v>
      </c>
      <c r="F55" s="36">
        <v>0</v>
      </c>
    </row>
    <row r="56" spans="1:6">
      <c r="A56" s="13" t="s">
        <v>98</v>
      </c>
      <c r="B56" s="36">
        <v>1232245.98</v>
      </c>
      <c r="C56" s="36">
        <v>1232245.98</v>
      </c>
      <c r="D56" s="22"/>
      <c r="E56" s="33"/>
      <c r="F56" s="33"/>
    </row>
    <row r="57" spans="1:6">
      <c r="A57" s="13" t="s">
        <v>99</v>
      </c>
      <c r="B57" s="36">
        <v>0</v>
      </c>
      <c r="C57" s="36">
        <v>0</v>
      </c>
      <c r="D57" s="23" t="s">
        <v>100</v>
      </c>
      <c r="E57" s="34">
        <f>SUM(E50:E55)</f>
        <v>56980414.829999998</v>
      </c>
      <c r="F57" s="34">
        <f>SUM(F50:F55)</f>
        <v>66216728.93</v>
      </c>
    </row>
    <row r="58" spans="1:6">
      <c r="A58" s="13" t="s">
        <v>101</v>
      </c>
      <c r="B58" s="36">
        <v>0</v>
      </c>
      <c r="C58" s="36">
        <v>0</v>
      </c>
      <c r="D58" s="22"/>
      <c r="E58" s="33"/>
      <c r="F58" s="33"/>
    </row>
    <row r="59" spans="1:6">
      <c r="A59" s="11"/>
      <c r="B59" s="33"/>
      <c r="C59" s="33"/>
      <c r="D59" s="23" t="s">
        <v>102</v>
      </c>
      <c r="E59" s="34">
        <f>E47+E57</f>
        <v>149023748.63999999</v>
      </c>
      <c r="F59" s="34">
        <f>F47+F57</f>
        <v>190556553.42999998</v>
      </c>
    </row>
    <row r="60" spans="1:6">
      <c r="A60" s="16" t="s">
        <v>103</v>
      </c>
      <c r="B60" s="34">
        <f>SUM(B50:B58)</f>
        <v>2213431949.48</v>
      </c>
      <c r="C60" s="34">
        <f>SUM(C50:C58)</f>
        <v>2084984958.7300003</v>
      </c>
      <c r="D60" s="22"/>
      <c r="E60" s="33"/>
      <c r="F60" s="33"/>
    </row>
    <row r="61" spans="1:6">
      <c r="A61" s="11"/>
      <c r="B61" s="33"/>
      <c r="C61" s="33"/>
      <c r="D61" s="25" t="s">
        <v>104</v>
      </c>
      <c r="E61" s="33"/>
      <c r="F61" s="33"/>
    </row>
    <row r="62" spans="1:6">
      <c r="A62" s="16" t="s">
        <v>105</v>
      </c>
      <c r="B62" s="34">
        <f>SUM(B47+B60)</f>
        <v>2766005107.29</v>
      </c>
      <c r="C62" s="34">
        <f>SUM(C47+C60)</f>
        <v>2474630956.7300005</v>
      </c>
      <c r="D62" s="22"/>
      <c r="E62" s="33"/>
      <c r="F62" s="33"/>
    </row>
    <row r="63" spans="1:6">
      <c r="A63" s="11"/>
      <c r="B63" s="31"/>
      <c r="C63" s="31"/>
      <c r="D63" s="26" t="s">
        <v>106</v>
      </c>
      <c r="E63" s="32">
        <f>SUM(E64:E66)</f>
        <v>479769250.76999998</v>
      </c>
      <c r="F63" s="32">
        <f>SUM(F64:F66)</f>
        <v>486275436.76999998</v>
      </c>
    </row>
    <row r="64" spans="1:6">
      <c r="A64" s="11"/>
      <c r="B64" s="31"/>
      <c r="C64" s="31"/>
      <c r="D64" s="27" t="s">
        <v>107</v>
      </c>
      <c r="E64" s="36">
        <v>479769250.76999998</v>
      </c>
      <c r="F64" s="36">
        <v>486275436.76999998</v>
      </c>
    </row>
    <row r="65" spans="1:6">
      <c r="A65" s="11"/>
      <c r="B65" s="31"/>
      <c r="C65" s="31"/>
      <c r="D65" s="28" t="s">
        <v>108</v>
      </c>
      <c r="E65" s="36">
        <v>0</v>
      </c>
      <c r="F65" s="36">
        <v>0</v>
      </c>
    </row>
    <row r="66" spans="1:6">
      <c r="A66" s="11"/>
      <c r="B66" s="31"/>
      <c r="C66" s="31"/>
      <c r="D66" s="27" t="s">
        <v>109</v>
      </c>
      <c r="E66" s="36">
        <v>0</v>
      </c>
      <c r="F66" s="36">
        <v>0</v>
      </c>
    </row>
    <row r="67" spans="1:6">
      <c r="A67" s="11"/>
      <c r="B67" s="31"/>
      <c r="C67" s="31"/>
      <c r="D67" s="22"/>
      <c r="E67" s="33"/>
      <c r="F67" s="33"/>
    </row>
    <row r="68" spans="1:6">
      <c r="A68" s="11"/>
      <c r="B68" s="31"/>
      <c r="C68" s="31"/>
      <c r="D68" s="26" t="s">
        <v>110</v>
      </c>
      <c r="E68" s="32">
        <f>SUM(E69:E73)</f>
        <v>2137212107.8800001</v>
      </c>
      <c r="F68" s="32">
        <f>SUM(F69:F73)</f>
        <v>1798300166.53</v>
      </c>
    </row>
    <row r="69" spans="1:6">
      <c r="A69" s="17"/>
      <c r="B69" s="31"/>
      <c r="C69" s="31"/>
      <c r="D69" s="27" t="s">
        <v>111</v>
      </c>
      <c r="E69" s="36">
        <v>348926261.95999998</v>
      </c>
      <c r="F69" s="36">
        <v>294364772.32999998</v>
      </c>
    </row>
    <row r="70" spans="1:6">
      <c r="A70" s="17"/>
      <c r="B70" s="31"/>
      <c r="C70" s="31"/>
      <c r="D70" s="27" t="s">
        <v>112</v>
      </c>
      <c r="E70" s="36">
        <v>1788285845.9200001</v>
      </c>
      <c r="F70" s="36">
        <v>1503935394.2</v>
      </c>
    </row>
    <row r="71" spans="1:6">
      <c r="A71" s="17"/>
      <c r="B71" s="31"/>
      <c r="C71" s="31"/>
      <c r="D71" s="27" t="s">
        <v>113</v>
      </c>
      <c r="E71" s="36">
        <v>0</v>
      </c>
      <c r="F71" s="36">
        <v>0</v>
      </c>
    </row>
    <row r="72" spans="1:6">
      <c r="A72" s="17"/>
      <c r="B72" s="31"/>
      <c r="C72" s="31"/>
      <c r="D72" s="27" t="s">
        <v>114</v>
      </c>
      <c r="E72" s="36">
        <v>0</v>
      </c>
      <c r="F72" s="36">
        <v>0</v>
      </c>
    </row>
    <row r="73" spans="1:6">
      <c r="A73" s="17"/>
      <c r="B73" s="31"/>
      <c r="C73" s="31"/>
      <c r="D73" s="27" t="s">
        <v>115</v>
      </c>
      <c r="E73" s="36">
        <v>0</v>
      </c>
      <c r="F73" s="36">
        <v>0</v>
      </c>
    </row>
    <row r="74" spans="1:6">
      <c r="A74" s="17"/>
      <c r="B74" s="31"/>
      <c r="C74" s="31"/>
      <c r="D74" s="22"/>
      <c r="E74" s="33"/>
      <c r="F74" s="33"/>
    </row>
    <row r="75" spans="1:6">
      <c r="A75" s="17"/>
      <c r="B75" s="31"/>
      <c r="C75" s="31"/>
      <c r="D75" s="26" t="s">
        <v>116</v>
      </c>
      <c r="E75" s="32">
        <f>E76+E77</f>
        <v>0</v>
      </c>
      <c r="F75" s="32">
        <f>F76+F77</f>
        <v>0</v>
      </c>
    </row>
    <row r="76" spans="1:6">
      <c r="A76" s="17"/>
      <c r="B76" s="31"/>
      <c r="C76" s="31"/>
      <c r="D76" s="20" t="s">
        <v>117</v>
      </c>
      <c r="E76" s="36">
        <v>0</v>
      </c>
      <c r="F76" s="36">
        <v>0</v>
      </c>
    </row>
    <row r="77" spans="1:6">
      <c r="A77" s="17"/>
      <c r="B77" s="31"/>
      <c r="C77" s="31"/>
      <c r="D77" s="20" t="s">
        <v>118</v>
      </c>
      <c r="E77" s="36">
        <v>0</v>
      </c>
      <c r="F77" s="36">
        <v>0</v>
      </c>
    </row>
    <row r="78" spans="1:6">
      <c r="A78" s="17"/>
      <c r="B78" s="31"/>
      <c r="C78" s="31"/>
      <c r="D78" s="22"/>
      <c r="E78" s="33"/>
      <c r="F78" s="33"/>
    </row>
    <row r="79" spans="1:6">
      <c r="A79" s="17"/>
      <c r="B79" s="31"/>
      <c r="C79" s="31"/>
      <c r="D79" s="23" t="s">
        <v>119</v>
      </c>
      <c r="E79" s="34">
        <f>E63+E68+E75</f>
        <v>2616981358.6500001</v>
      </c>
      <c r="F79" s="34">
        <f>F63+F68+F75</f>
        <v>2284575603.3000002</v>
      </c>
    </row>
    <row r="80" spans="1:6">
      <c r="A80" s="17"/>
      <c r="B80" s="31"/>
      <c r="C80" s="31"/>
      <c r="D80" s="22"/>
      <c r="E80" s="33"/>
      <c r="F80" s="33"/>
    </row>
    <row r="81" spans="1:6">
      <c r="A81" s="17"/>
      <c r="B81" s="31"/>
      <c r="C81" s="31"/>
      <c r="D81" s="23" t="s">
        <v>120</v>
      </c>
      <c r="E81" s="34">
        <f>E59+E79</f>
        <v>2766005107.29</v>
      </c>
      <c r="F81" s="34">
        <f>F59+F79</f>
        <v>2475132156.73</v>
      </c>
    </row>
    <row r="82" spans="1:6">
      <c r="A82" s="18"/>
      <c r="B82" s="30"/>
      <c r="C82" s="30"/>
      <c r="D82" s="29"/>
      <c r="E82" s="35"/>
      <c r="F82" s="3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80" zoomScaleNormal="80" workbookViewId="0">
      <selection sqref="A1:F1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189" t="s">
        <v>123</v>
      </c>
      <c r="B1" s="189"/>
      <c r="C1" s="189"/>
      <c r="D1" s="189"/>
      <c r="E1" s="189"/>
      <c r="F1" s="189"/>
      <c r="G1" s="189"/>
      <c r="H1" s="189"/>
      <c r="I1" s="1"/>
    </row>
    <row r="2" spans="1:9">
      <c r="A2" s="176" t="s">
        <v>121</v>
      </c>
      <c r="B2" s="177"/>
      <c r="C2" s="177"/>
      <c r="D2" s="177"/>
      <c r="E2" s="177"/>
      <c r="F2" s="177"/>
      <c r="G2" s="177"/>
      <c r="H2" s="178"/>
    </row>
    <row r="3" spans="1:9">
      <c r="A3" s="179" t="s">
        <v>124</v>
      </c>
      <c r="B3" s="180"/>
      <c r="C3" s="180"/>
      <c r="D3" s="180"/>
      <c r="E3" s="180"/>
      <c r="F3" s="180"/>
      <c r="G3" s="180"/>
      <c r="H3" s="181"/>
    </row>
    <row r="4" spans="1:9">
      <c r="A4" s="182" t="s">
        <v>125</v>
      </c>
      <c r="B4" s="183"/>
      <c r="C4" s="183"/>
      <c r="D4" s="183"/>
      <c r="E4" s="183"/>
      <c r="F4" s="183"/>
      <c r="G4" s="183"/>
      <c r="H4" s="184"/>
    </row>
    <row r="5" spans="1:9">
      <c r="A5" s="185" t="s">
        <v>2</v>
      </c>
      <c r="B5" s="186"/>
      <c r="C5" s="186"/>
      <c r="D5" s="186"/>
      <c r="E5" s="186"/>
      <c r="F5" s="186"/>
      <c r="G5" s="186"/>
      <c r="H5" s="187"/>
    </row>
    <row r="6" spans="1:9" ht="43.2">
      <c r="A6" s="37" t="s">
        <v>126</v>
      </c>
      <c r="B6" s="38" t="s">
        <v>127</v>
      </c>
      <c r="C6" s="37" t="s">
        <v>128</v>
      </c>
      <c r="D6" s="37" t="s">
        <v>129</v>
      </c>
      <c r="E6" s="37" t="s">
        <v>130</v>
      </c>
      <c r="F6" s="37" t="s">
        <v>131</v>
      </c>
      <c r="G6" s="37" t="s">
        <v>132</v>
      </c>
      <c r="H6" s="150" t="s">
        <v>133</v>
      </c>
      <c r="I6" s="40"/>
    </row>
    <row r="7" spans="1:9">
      <c r="A7" s="17"/>
      <c r="B7" s="17"/>
      <c r="C7" s="17"/>
      <c r="D7" s="17"/>
      <c r="E7" s="17"/>
      <c r="F7" s="17"/>
      <c r="G7" s="17"/>
      <c r="H7" s="17"/>
      <c r="I7" s="40"/>
    </row>
    <row r="8" spans="1:9">
      <c r="A8" s="41" t="s">
        <v>134</v>
      </c>
      <c r="B8" s="42">
        <f>B9+B13</f>
        <v>66216728.93</v>
      </c>
      <c r="C8" s="42">
        <f>C9+C13</f>
        <v>0</v>
      </c>
      <c r="D8" s="42">
        <f t="shared" ref="D8:H8" si="0">D9+D13</f>
        <v>8406946.5600000005</v>
      </c>
      <c r="E8" s="42">
        <f t="shared" si="0"/>
        <v>0</v>
      </c>
      <c r="F8" s="42">
        <f>F9+F13</f>
        <v>57809782.369999997</v>
      </c>
      <c r="G8" s="42">
        <f t="shared" si="0"/>
        <v>7921267.4500000002</v>
      </c>
      <c r="H8" s="42">
        <f t="shared" si="0"/>
        <v>0</v>
      </c>
    </row>
    <row r="9" spans="1:9">
      <c r="A9" s="43" t="s">
        <v>135</v>
      </c>
      <c r="B9" s="44">
        <f>SUM(B10:B12)</f>
        <v>0</v>
      </c>
      <c r="C9" s="44">
        <f t="shared" ref="C9:H13" si="1">SUM(C10:C12)</f>
        <v>0</v>
      </c>
      <c r="D9" s="44">
        <f t="shared" si="1"/>
        <v>8406946.5600000005</v>
      </c>
      <c r="E9" s="44">
        <f t="shared" si="1"/>
        <v>0</v>
      </c>
      <c r="F9" s="44">
        <f>B9+C9-D9+E9</f>
        <v>-8406946.5600000005</v>
      </c>
      <c r="G9" s="44">
        <f t="shared" si="1"/>
        <v>7921267.4500000002</v>
      </c>
      <c r="H9" s="44">
        <f t="shared" si="1"/>
        <v>0</v>
      </c>
    </row>
    <row r="10" spans="1:9">
      <c r="A10" s="45" t="s">
        <v>136</v>
      </c>
      <c r="B10" s="46">
        <v>0</v>
      </c>
      <c r="C10" s="46">
        <v>0</v>
      </c>
      <c r="D10" s="46">
        <v>8406946.5600000005</v>
      </c>
      <c r="E10" s="46">
        <v>0</v>
      </c>
      <c r="F10" s="44">
        <f>B10+C10-D10+E10</f>
        <v>-8406946.5600000005</v>
      </c>
      <c r="G10" s="46">
        <v>7921267.4500000002</v>
      </c>
      <c r="H10" s="46">
        <v>0</v>
      </c>
    </row>
    <row r="11" spans="1:9">
      <c r="A11" s="45" t="s">
        <v>137</v>
      </c>
      <c r="B11" s="46">
        <v>0</v>
      </c>
      <c r="C11" s="44">
        <v>0</v>
      </c>
      <c r="D11" s="46">
        <v>0</v>
      </c>
      <c r="E11" s="46">
        <v>0</v>
      </c>
      <c r="F11" s="44">
        <f>B11+C11-D11+E11</f>
        <v>0</v>
      </c>
      <c r="G11" s="46">
        <v>0</v>
      </c>
      <c r="H11" s="44">
        <v>0</v>
      </c>
    </row>
    <row r="12" spans="1:9">
      <c r="A12" s="45" t="s">
        <v>138</v>
      </c>
      <c r="B12" s="46">
        <v>0</v>
      </c>
      <c r="C12" s="44">
        <v>0</v>
      </c>
      <c r="D12" s="46">
        <v>0</v>
      </c>
      <c r="E12" s="46">
        <v>0</v>
      </c>
      <c r="F12" s="44">
        <f>B12+C12-D12+E12</f>
        <v>0</v>
      </c>
      <c r="G12" s="46">
        <v>0</v>
      </c>
      <c r="H12" s="44">
        <v>0</v>
      </c>
    </row>
    <row r="13" spans="1:9">
      <c r="A13" s="43" t="s">
        <v>139</v>
      </c>
      <c r="B13" s="44">
        <f>SUM(B14:B16)</f>
        <v>66216728.93</v>
      </c>
      <c r="C13" s="44">
        <f t="shared" ref="C13:H13" si="2">SUM(C14:C16)</f>
        <v>0</v>
      </c>
      <c r="D13" s="44">
        <f t="shared" si="2"/>
        <v>0</v>
      </c>
      <c r="E13" s="44">
        <f t="shared" si="2"/>
        <v>0</v>
      </c>
      <c r="F13" s="44">
        <f t="shared" ref="F13" si="3">B13+C13-D13+E13</f>
        <v>66216728.93</v>
      </c>
      <c r="G13" s="44">
        <f t="shared" si="1"/>
        <v>0</v>
      </c>
      <c r="H13" s="44">
        <f t="shared" si="2"/>
        <v>0</v>
      </c>
    </row>
    <row r="14" spans="1:9">
      <c r="A14" s="45" t="s">
        <v>140</v>
      </c>
      <c r="B14" s="46">
        <v>66216728.93</v>
      </c>
      <c r="C14" s="46">
        <v>0</v>
      </c>
      <c r="D14" s="46">
        <v>0</v>
      </c>
      <c r="E14" s="46">
        <v>0</v>
      </c>
      <c r="F14" s="44">
        <f>B14+C14-D14+E14</f>
        <v>66216728.93</v>
      </c>
      <c r="G14" s="44">
        <v>0</v>
      </c>
      <c r="H14" s="46">
        <v>0</v>
      </c>
    </row>
    <row r="15" spans="1:9">
      <c r="A15" s="45" t="s">
        <v>141</v>
      </c>
      <c r="B15" s="46">
        <v>0</v>
      </c>
      <c r="C15" s="46">
        <v>0</v>
      </c>
      <c r="D15" s="46">
        <v>0</v>
      </c>
      <c r="E15" s="46">
        <v>0</v>
      </c>
      <c r="F15" s="44">
        <f>B15+C15-D15+E15</f>
        <v>0</v>
      </c>
      <c r="G15" s="44">
        <v>0</v>
      </c>
      <c r="H15" s="44">
        <v>0</v>
      </c>
    </row>
    <row r="16" spans="1:9">
      <c r="A16" s="45" t="s">
        <v>142</v>
      </c>
      <c r="B16" s="46">
        <v>0</v>
      </c>
      <c r="C16" s="46">
        <v>0</v>
      </c>
      <c r="D16" s="46">
        <v>0</v>
      </c>
      <c r="E16" s="46">
        <v>0</v>
      </c>
      <c r="F16" s="44">
        <f>B16+C16-D16+E16</f>
        <v>0</v>
      </c>
      <c r="G16" s="44">
        <v>0</v>
      </c>
      <c r="H16" s="44">
        <v>0</v>
      </c>
    </row>
    <row r="17" spans="1:8">
      <c r="A17" s="11"/>
      <c r="B17" s="47"/>
      <c r="C17" s="47"/>
      <c r="D17" s="47"/>
      <c r="E17" s="47"/>
      <c r="F17" s="47"/>
      <c r="G17" s="47"/>
      <c r="H17" s="47"/>
    </row>
    <row r="18" spans="1:8">
      <c r="A18" s="41" t="s">
        <v>143</v>
      </c>
      <c r="B18" s="42">
        <v>124339824.5</v>
      </c>
      <c r="C18" s="48"/>
      <c r="D18" s="48"/>
      <c r="E18" s="48"/>
      <c r="F18" s="42">
        <v>91139235.319999993</v>
      </c>
      <c r="G18" s="48"/>
      <c r="H18" s="48"/>
    </row>
    <row r="19" spans="1:8">
      <c r="A19" s="8"/>
      <c r="B19" s="49"/>
      <c r="C19" s="49"/>
      <c r="D19" s="49"/>
      <c r="E19" s="49"/>
      <c r="F19" s="49"/>
      <c r="G19" s="49"/>
      <c r="H19" s="49"/>
    </row>
    <row r="20" spans="1:8">
      <c r="A20" s="41" t="s">
        <v>144</v>
      </c>
      <c r="B20" s="42">
        <f>B8+B18</f>
        <v>190556553.43000001</v>
      </c>
      <c r="C20" s="42">
        <f t="shared" ref="C20:H20" si="4">C8+C18</f>
        <v>0</v>
      </c>
      <c r="D20" s="42">
        <f t="shared" si="4"/>
        <v>8406946.5600000005</v>
      </c>
      <c r="E20" s="42">
        <f t="shared" si="4"/>
        <v>0</v>
      </c>
      <c r="F20" s="42">
        <f>F8+F18</f>
        <v>148949017.69</v>
      </c>
      <c r="G20" s="42">
        <f t="shared" si="4"/>
        <v>7921267.4500000002</v>
      </c>
      <c r="H20" s="42">
        <f t="shared" si="4"/>
        <v>0</v>
      </c>
    </row>
    <row r="21" spans="1:8">
      <c r="A21" s="11"/>
      <c r="B21" s="50"/>
      <c r="C21" s="50"/>
      <c r="D21" s="50"/>
      <c r="E21" s="50"/>
      <c r="F21" s="50"/>
      <c r="G21" s="50"/>
      <c r="H21" s="50"/>
    </row>
    <row r="22" spans="1:8" ht="16.2">
      <c r="A22" s="41" t="s">
        <v>145</v>
      </c>
      <c r="B22" s="42">
        <f t="shared" ref="B22:H22" si="5">SUM(B23:B25)</f>
        <v>0</v>
      </c>
      <c r="C22" s="42">
        <f t="shared" si="5"/>
        <v>0</v>
      </c>
      <c r="D22" s="42">
        <f t="shared" si="5"/>
        <v>0</v>
      </c>
      <c r="E22" s="42">
        <f t="shared" si="5"/>
        <v>0</v>
      </c>
      <c r="F22" s="42">
        <f t="shared" si="5"/>
        <v>0</v>
      </c>
      <c r="G22" s="42">
        <f t="shared" si="5"/>
        <v>0</v>
      </c>
      <c r="H22" s="42">
        <f t="shared" si="5"/>
        <v>0</v>
      </c>
    </row>
    <row r="23" spans="1:8">
      <c r="A23" s="51" t="s">
        <v>146</v>
      </c>
      <c r="B23" s="44">
        <v>0</v>
      </c>
      <c r="C23" s="44">
        <v>0</v>
      </c>
      <c r="D23" s="44">
        <v>0</v>
      </c>
      <c r="E23" s="44">
        <v>0</v>
      </c>
      <c r="F23" s="44">
        <f>B23+C23-D23+E23</f>
        <v>0</v>
      </c>
      <c r="G23" s="44">
        <v>0</v>
      </c>
      <c r="H23" s="44">
        <v>0</v>
      </c>
    </row>
    <row r="24" spans="1:8">
      <c r="A24" s="51" t="s">
        <v>147</v>
      </c>
      <c r="B24" s="44">
        <v>0</v>
      </c>
      <c r="C24" s="44">
        <v>0</v>
      </c>
      <c r="D24" s="44">
        <v>0</v>
      </c>
      <c r="E24" s="44">
        <v>0</v>
      </c>
      <c r="F24" s="44">
        <f>B24+C24-D24+E24</f>
        <v>0</v>
      </c>
      <c r="G24" s="44">
        <v>0</v>
      </c>
      <c r="H24" s="44">
        <v>0</v>
      </c>
    </row>
    <row r="25" spans="1:8">
      <c r="A25" s="51" t="s">
        <v>148</v>
      </c>
      <c r="B25" s="44">
        <v>0</v>
      </c>
      <c r="C25" s="44">
        <v>0</v>
      </c>
      <c r="D25" s="44">
        <v>0</v>
      </c>
      <c r="E25" s="44">
        <v>0</v>
      </c>
      <c r="F25" s="44">
        <f>B25+C25-D25+E25</f>
        <v>0</v>
      </c>
      <c r="G25" s="44">
        <v>0</v>
      </c>
      <c r="H25" s="44">
        <v>0</v>
      </c>
    </row>
    <row r="26" spans="1:8">
      <c r="A26" s="52" t="s">
        <v>149</v>
      </c>
      <c r="B26" s="50"/>
      <c r="C26" s="50"/>
      <c r="D26" s="50"/>
      <c r="E26" s="50"/>
      <c r="F26" s="50"/>
      <c r="G26" s="50"/>
      <c r="H26" s="50"/>
    </row>
    <row r="27" spans="1:8" ht="16.2">
      <c r="A27" s="41" t="s">
        <v>150</v>
      </c>
      <c r="B27" s="42">
        <f>SUM(B28:B30)</f>
        <v>0</v>
      </c>
      <c r="C27" s="42">
        <f t="shared" ref="C27:H27" si="6">SUM(C28:C30)</f>
        <v>0</v>
      </c>
      <c r="D27" s="42">
        <f t="shared" si="6"/>
        <v>0</v>
      </c>
      <c r="E27" s="42">
        <f t="shared" si="6"/>
        <v>0</v>
      </c>
      <c r="F27" s="42">
        <f t="shared" si="6"/>
        <v>0</v>
      </c>
      <c r="G27" s="42">
        <f t="shared" si="6"/>
        <v>0</v>
      </c>
      <c r="H27" s="42">
        <f t="shared" si="6"/>
        <v>0</v>
      </c>
    </row>
    <row r="28" spans="1:8">
      <c r="A28" s="51" t="s">
        <v>151</v>
      </c>
      <c r="B28" s="44">
        <v>0</v>
      </c>
      <c r="C28" s="44">
        <v>0</v>
      </c>
      <c r="D28" s="44">
        <v>0</v>
      </c>
      <c r="E28" s="44">
        <v>0</v>
      </c>
      <c r="F28" s="44">
        <f>B28+C28-D28+E28</f>
        <v>0</v>
      </c>
      <c r="G28" s="44">
        <v>0</v>
      </c>
      <c r="H28" s="44">
        <v>0</v>
      </c>
    </row>
    <row r="29" spans="1:8">
      <c r="A29" s="51" t="s">
        <v>152</v>
      </c>
      <c r="B29" s="44">
        <v>0</v>
      </c>
      <c r="C29" s="44">
        <v>0</v>
      </c>
      <c r="D29" s="44">
        <v>0</v>
      </c>
      <c r="E29" s="44">
        <v>0</v>
      </c>
      <c r="F29" s="44">
        <f>B29+C29-D29+E29</f>
        <v>0</v>
      </c>
      <c r="G29" s="44">
        <v>0</v>
      </c>
      <c r="H29" s="44">
        <v>0</v>
      </c>
    </row>
    <row r="30" spans="1:8">
      <c r="A30" s="51" t="s">
        <v>153</v>
      </c>
      <c r="B30" s="44">
        <v>0</v>
      </c>
      <c r="C30" s="44">
        <v>0</v>
      </c>
      <c r="D30" s="44">
        <v>0</v>
      </c>
      <c r="E30" s="44">
        <v>0</v>
      </c>
      <c r="F30" s="44">
        <f>B30+C30-D30+E30</f>
        <v>0</v>
      </c>
      <c r="G30" s="44">
        <v>0</v>
      </c>
      <c r="H30" s="44">
        <v>0</v>
      </c>
    </row>
    <row r="31" spans="1:8">
      <c r="A31" s="53" t="s">
        <v>149</v>
      </c>
      <c r="B31" s="54"/>
      <c r="C31" s="54"/>
      <c r="D31" s="54"/>
      <c r="E31" s="54"/>
      <c r="F31" s="54"/>
      <c r="G31" s="54"/>
      <c r="H31" s="54"/>
    </row>
    <row r="32" spans="1:8">
      <c r="A32" s="1"/>
    </row>
    <row r="33" spans="1:8">
      <c r="A33" s="188" t="s">
        <v>154</v>
      </c>
      <c r="B33" s="188"/>
      <c r="C33" s="188"/>
      <c r="D33" s="188"/>
      <c r="E33" s="188"/>
      <c r="F33" s="188"/>
      <c r="G33" s="188"/>
      <c r="H33" s="188"/>
    </row>
    <row r="34" spans="1:8">
      <c r="A34" s="188"/>
      <c r="B34" s="188"/>
      <c r="C34" s="188"/>
      <c r="D34" s="188"/>
      <c r="E34" s="188"/>
      <c r="F34" s="188"/>
      <c r="G34" s="188"/>
      <c r="H34" s="188"/>
    </row>
    <row r="35" spans="1:8">
      <c r="A35" s="188"/>
      <c r="B35" s="188"/>
      <c r="C35" s="188"/>
      <c r="D35" s="188"/>
      <c r="E35" s="188"/>
      <c r="F35" s="188"/>
      <c r="G35" s="188"/>
      <c r="H35" s="188"/>
    </row>
    <row r="36" spans="1:8">
      <c r="A36" s="188"/>
      <c r="B36" s="188"/>
      <c r="C36" s="188"/>
      <c r="D36" s="188"/>
      <c r="E36" s="188"/>
      <c r="F36" s="188"/>
      <c r="G36" s="188"/>
      <c r="H36" s="188"/>
    </row>
    <row r="37" spans="1:8">
      <c r="A37" s="188"/>
      <c r="B37" s="188"/>
      <c r="C37" s="188"/>
      <c r="D37" s="188"/>
      <c r="E37" s="188"/>
      <c r="F37" s="188"/>
      <c r="G37" s="188"/>
      <c r="H37" s="188"/>
    </row>
    <row r="38" spans="1:8">
      <c r="A38" s="1"/>
    </row>
    <row r="39" spans="1:8" ht="28.8">
      <c r="A39" s="37" t="s">
        <v>155</v>
      </c>
      <c r="B39" s="37" t="s">
        <v>156</v>
      </c>
      <c r="C39" s="37" t="s">
        <v>157</v>
      </c>
      <c r="D39" s="37" t="s">
        <v>158</v>
      </c>
      <c r="E39" s="37" t="s">
        <v>159</v>
      </c>
      <c r="F39" s="39" t="s">
        <v>160</v>
      </c>
    </row>
    <row r="40" spans="1:8">
      <c r="A40" s="8"/>
      <c r="B40" s="55"/>
      <c r="C40" s="55"/>
      <c r="D40" s="55"/>
      <c r="E40" s="55"/>
      <c r="F40" s="55"/>
    </row>
    <row r="41" spans="1:8">
      <c r="A41" s="41" t="s">
        <v>161</v>
      </c>
      <c r="B41" s="56">
        <f>SUM(B42:B45)</f>
        <v>0</v>
      </c>
      <c r="C41" s="56">
        <f t="shared" ref="C41:F41" si="7">SUM(C42:C45)</f>
        <v>0</v>
      </c>
      <c r="D41" s="56">
        <f t="shared" si="7"/>
        <v>0</v>
      </c>
      <c r="E41" s="56">
        <f t="shared" si="7"/>
        <v>0</v>
      </c>
      <c r="F41" s="56">
        <f t="shared" si="7"/>
        <v>0</v>
      </c>
    </row>
    <row r="42" spans="1:8">
      <c r="A42" s="51" t="s">
        <v>162</v>
      </c>
      <c r="B42" s="57"/>
      <c r="C42" s="57"/>
      <c r="D42" s="57"/>
      <c r="E42" s="57"/>
      <c r="F42" s="57"/>
      <c r="G42" s="58"/>
      <c r="H42" s="58"/>
    </row>
    <row r="43" spans="1:8">
      <c r="A43" s="51" t="s">
        <v>163</v>
      </c>
      <c r="B43" s="57"/>
      <c r="C43" s="57"/>
      <c r="D43" s="57"/>
      <c r="E43" s="57"/>
      <c r="F43" s="57"/>
      <c r="G43" s="58"/>
      <c r="H43" s="58"/>
    </row>
    <row r="44" spans="1:8">
      <c r="A44" s="51" t="s">
        <v>164</v>
      </c>
      <c r="B44" s="57"/>
      <c r="C44" s="57"/>
      <c r="D44" s="57"/>
      <c r="E44" s="57"/>
      <c r="F44" s="57"/>
      <c r="G44" s="58"/>
      <c r="H44" s="58"/>
    </row>
    <row r="45" spans="1:8">
      <c r="A45" s="59" t="s">
        <v>149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70" zoomScaleNormal="70" workbookViewId="0">
      <selection sqref="A1:K1"/>
    </sheetView>
  </sheetViews>
  <sheetFormatPr baseColWidth="10" defaultRowHeight="14.4"/>
  <cols>
    <col min="1" max="1" width="57" customWidth="1"/>
    <col min="2" max="11" width="21.6640625" customWidth="1"/>
  </cols>
  <sheetData>
    <row r="1" spans="1:12" ht="21">
      <c r="A1" s="175" t="s">
        <v>165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60"/>
    </row>
    <row r="2" spans="1:12">
      <c r="A2" s="176" t="s">
        <v>121</v>
      </c>
      <c r="B2" s="177"/>
      <c r="C2" s="177"/>
      <c r="D2" s="177"/>
      <c r="E2" s="177"/>
      <c r="F2" s="177"/>
      <c r="G2" s="177"/>
      <c r="H2" s="177"/>
      <c r="I2" s="177"/>
      <c r="J2" s="177"/>
      <c r="K2" s="178"/>
    </row>
    <row r="3" spans="1:12">
      <c r="A3" s="179" t="s">
        <v>166</v>
      </c>
      <c r="B3" s="180"/>
      <c r="C3" s="180"/>
      <c r="D3" s="180"/>
      <c r="E3" s="180"/>
      <c r="F3" s="180"/>
      <c r="G3" s="180"/>
      <c r="H3" s="180"/>
      <c r="I3" s="180"/>
      <c r="J3" s="180"/>
      <c r="K3" s="181"/>
    </row>
    <row r="4" spans="1:12">
      <c r="A4" s="182" t="s">
        <v>167</v>
      </c>
      <c r="B4" s="183"/>
      <c r="C4" s="183"/>
      <c r="D4" s="183"/>
      <c r="E4" s="183"/>
      <c r="F4" s="183"/>
      <c r="G4" s="183"/>
      <c r="H4" s="183"/>
      <c r="I4" s="183"/>
      <c r="J4" s="183"/>
      <c r="K4" s="184"/>
    </row>
    <row r="5" spans="1:12">
      <c r="A5" s="179" t="s">
        <v>2</v>
      </c>
      <c r="B5" s="180"/>
      <c r="C5" s="180"/>
      <c r="D5" s="180"/>
      <c r="E5" s="180"/>
      <c r="F5" s="180"/>
      <c r="G5" s="180"/>
      <c r="H5" s="180"/>
      <c r="I5" s="180"/>
      <c r="J5" s="180"/>
      <c r="K5" s="181"/>
    </row>
    <row r="6" spans="1:12" ht="72">
      <c r="A6" s="150" t="s">
        <v>168</v>
      </c>
      <c r="B6" s="150" t="s">
        <v>169</v>
      </c>
      <c r="C6" s="150" t="s">
        <v>170</v>
      </c>
      <c r="D6" s="150" t="s">
        <v>171</v>
      </c>
      <c r="E6" s="150" t="s">
        <v>172</v>
      </c>
      <c r="F6" s="150" t="s">
        <v>173</v>
      </c>
      <c r="G6" s="150" t="s">
        <v>174</v>
      </c>
      <c r="H6" s="150" t="s">
        <v>175</v>
      </c>
      <c r="I6" s="4" t="s">
        <v>176</v>
      </c>
      <c r="J6" s="4" t="s">
        <v>177</v>
      </c>
      <c r="K6" s="4" t="s">
        <v>178</v>
      </c>
    </row>
    <row r="7" spans="1:12">
      <c r="A7" s="61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2">
      <c r="A8" s="10" t="s">
        <v>179</v>
      </c>
      <c r="B8" s="62"/>
      <c r="C8" s="62"/>
      <c r="D8" s="62"/>
      <c r="E8" s="63">
        <f>SUM(E9:E12)</f>
        <v>0</v>
      </c>
      <c r="F8" s="62"/>
      <c r="G8" s="63">
        <f>SUM(G9:G12)</f>
        <v>0</v>
      </c>
      <c r="H8" s="63">
        <f>SUM(H9:H12)</f>
        <v>0</v>
      </c>
      <c r="I8" s="63">
        <f>SUM(I9:I12)</f>
        <v>0</v>
      </c>
      <c r="J8" s="63">
        <f>SUM(J9:J12)</f>
        <v>0</v>
      </c>
      <c r="K8" s="63">
        <f>SUM(K9:K12)</f>
        <v>0</v>
      </c>
    </row>
    <row r="9" spans="1:12">
      <c r="A9" s="64" t="s">
        <v>180</v>
      </c>
      <c r="B9" s="65"/>
      <c r="C9" s="65"/>
      <c r="D9" s="65"/>
      <c r="E9" s="66">
        <v>0</v>
      </c>
      <c r="F9" s="57"/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58"/>
    </row>
    <row r="10" spans="1:12">
      <c r="A10" s="64" t="s">
        <v>181</v>
      </c>
      <c r="B10" s="65"/>
      <c r="C10" s="65"/>
      <c r="D10" s="65"/>
      <c r="E10" s="66">
        <v>0</v>
      </c>
      <c r="F10" s="57"/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58"/>
    </row>
    <row r="11" spans="1:12">
      <c r="A11" s="64" t="s">
        <v>182</v>
      </c>
      <c r="B11" s="65"/>
      <c r="C11" s="65"/>
      <c r="D11" s="65"/>
      <c r="E11" s="66">
        <v>0</v>
      </c>
      <c r="F11" s="57"/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58"/>
    </row>
    <row r="12" spans="1:12">
      <c r="A12" s="64" t="s">
        <v>183</v>
      </c>
      <c r="B12" s="65"/>
      <c r="C12" s="65"/>
      <c r="D12" s="65"/>
      <c r="E12" s="66">
        <v>0</v>
      </c>
      <c r="F12" s="57"/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58"/>
    </row>
    <row r="13" spans="1:12">
      <c r="A13" s="67" t="s">
        <v>149</v>
      </c>
      <c r="B13" s="68"/>
      <c r="C13" s="68"/>
      <c r="D13" s="68"/>
      <c r="E13" s="69"/>
      <c r="F13" s="11"/>
      <c r="G13" s="69"/>
      <c r="H13" s="69"/>
      <c r="I13" s="69"/>
      <c r="J13" s="69"/>
      <c r="K13" s="69"/>
    </row>
    <row r="14" spans="1:12">
      <c r="A14" s="10" t="s">
        <v>184</v>
      </c>
      <c r="B14" s="62"/>
      <c r="C14" s="62"/>
      <c r="D14" s="62"/>
      <c r="E14" s="63">
        <f>SUM(E15:E18)</f>
        <v>136023628.73000002</v>
      </c>
      <c r="F14" s="62"/>
      <c r="G14" s="63">
        <f>SUM(G15:G18)</f>
        <v>700578.88</v>
      </c>
      <c r="H14" s="63">
        <f>SUM(H15:H18)</f>
        <v>637985.19000000006</v>
      </c>
      <c r="I14" s="63">
        <f>SUM(I15:I18)</f>
        <v>8406946.5599999987</v>
      </c>
      <c r="J14" s="63">
        <f>SUM(J15:J18)</f>
        <v>78139115.409999996</v>
      </c>
      <c r="K14" s="63">
        <f>SUM(K15:K18)</f>
        <v>57884513.320000008</v>
      </c>
    </row>
    <row r="15" spans="1:12" ht="15.6">
      <c r="A15" s="64" t="s">
        <v>185</v>
      </c>
      <c r="B15" s="170">
        <v>41508</v>
      </c>
      <c r="C15" s="170">
        <v>41628</v>
      </c>
      <c r="D15" s="170">
        <v>47107</v>
      </c>
      <c r="E15" s="171">
        <v>60000000</v>
      </c>
      <c r="F15" s="172">
        <v>180</v>
      </c>
      <c r="G15" s="171">
        <v>255555</v>
      </c>
      <c r="H15" s="171">
        <v>173113.60000000001</v>
      </c>
      <c r="I15" s="171">
        <v>3066660</v>
      </c>
      <c r="J15" s="171">
        <v>44837783.689999998</v>
      </c>
      <c r="K15" s="173">
        <f>SUM(E15-J15)</f>
        <v>15162216.310000002</v>
      </c>
      <c r="L15" s="58"/>
    </row>
    <row r="16" spans="1:12" ht="15.6">
      <c r="A16" s="64" t="s">
        <v>186</v>
      </c>
      <c r="B16" s="170">
        <v>42731</v>
      </c>
      <c r="C16" s="170">
        <v>42731</v>
      </c>
      <c r="D16" s="170">
        <v>48184</v>
      </c>
      <c r="E16" s="171">
        <v>76023628.730000004</v>
      </c>
      <c r="F16" s="172">
        <v>174</v>
      </c>
      <c r="G16" s="171">
        <v>445023.88</v>
      </c>
      <c r="H16" s="171">
        <v>464871.59</v>
      </c>
      <c r="I16" s="171">
        <v>5340286.5599999996</v>
      </c>
      <c r="J16" s="171">
        <v>33301331.719999999</v>
      </c>
      <c r="K16" s="173">
        <f>SUM(E16-J16)</f>
        <v>42722297.010000005</v>
      </c>
      <c r="L16" s="58"/>
    </row>
    <row r="17" spans="1:11">
      <c r="A17" s="64" t="s">
        <v>187</v>
      </c>
      <c r="B17" s="170"/>
      <c r="C17" s="170"/>
      <c r="D17" s="170"/>
      <c r="E17" s="66">
        <v>0</v>
      </c>
      <c r="F17" s="174"/>
      <c r="G17" s="66">
        <v>0</v>
      </c>
      <c r="H17" s="66">
        <v>0</v>
      </c>
      <c r="I17" s="66">
        <v>0</v>
      </c>
      <c r="J17" s="66">
        <v>0</v>
      </c>
      <c r="K17" s="66">
        <v>0</v>
      </c>
    </row>
    <row r="18" spans="1:11">
      <c r="A18" s="64" t="s">
        <v>188</v>
      </c>
      <c r="B18" s="170"/>
      <c r="C18" s="170"/>
      <c r="D18" s="170"/>
      <c r="E18" s="66">
        <v>0</v>
      </c>
      <c r="F18" s="174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>
      <c r="A19" s="67" t="s">
        <v>149</v>
      </c>
      <c r="B19" s="68"/>
      <c r="C19" s="68"/>
      <c r="D19" s="68"/>
      <c r="E19" s="69"/>
      <c r="F19" s="11"/>
      <c r="G19" s="69"/>
      <c r="H19" s="69"/>
      <c r="I19" s="69"/>
      <c r="J19" s="69"/>
      <c r="K19" s="69"/>
    </row>
    <row r="20" spans="1:11">
      <c r="A20" s="10" t="s">
        <v>189</v>
      </c>
      <c r="B20" s="62"/>
      <c r="C20" s="62"/>
      <c r="D20" s="62"/>
      <c r="E20" s="63">
        <f>E8+E14</f>
        <v>136023628.73000002</v>
      </c>
      <c r="F20" s="62"/>
      <c r="G20" s="63">
        <f>G8+G14</f>
        <v>700578.88</v>
      </c>
      <c r="H20" s="63">
        <f>H8+H14</f>
        <v>637985.19000000006</v>
      </c>
      <c r="I20" s="63">
        <f>I8+I14</f>
        <v>8406946.5599999987</v>
      </c>
      <c r="J20" s="63">
        <f>J8+J14</f>
        <v>78139115.409999996</v>
      </c>
      <c r="K20" s="63">
        <f>K8+K14</f>
        <v>57884513.320000008</v>
      </c>
    </row>
    <row r="21" spans="1:11">
      <c r="A21" s="70"/>
      <c r="B21" s="71"/>
      <c r="C21" s="71"/>
      <c r="D21" s="71"/>
      <c r="E21" s="71"/>
      <c r="F21" s="71"/>
      <c r="G21" s="72"/>
      <c r="H21" s="72"/>
      <c r="I21" s="72"/>
      <c r="J21" s="72"/>
      <c r="K21" s="72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60" zoomScaleNormal="60" workbookViewId="0">
      <selection sqref="A1:D1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175" t="s">
        <v>190</v>
      </c>
      <c r="B1" s="175"/>
      <c r="C1" s="175"/>
      <c r="D1" s="175"/>
      <c r="E1" s="60"/>
      <c r="F1" s="60"/>
      <c r="G1" s="60"/>
      <c r="H1" s="60"/>
      <c r="I1" s="60"/>
      <c r="J1" s="60"/>
      <c r="K1" s="60"/>
    </row>
    <row r="2" spans="1:11">
      <c r="A2" s="176" t="s">
        <v>121</v>
      </c>
      <c r="B2" s="177"/>
      <c r="C2" s="177"/>
      <c r="D2" s="178"/>
    </row>
    <row r="3" spans="1:11">
      <c r="A3" s="179" t="s">
        <v>191</v>
      </c>
      <c r="B3" s="180"/>
      <c r="C3" s="180"/>
      <c r="D3" s="181"/>
    </row>
    <row r="4" spans="1:11">
      <c r="A4" s="182" t="s">
        <v>167</v>
      </c>
      <c r="B4" s="183"/>
      <c r="C4" s="183"/>
      <c r="D4" s="184"/>
    </row>
    <row r="5" spans="1:11">
      <c r="A5" s="185" t="s">
        <v>2</v>
      </c>
      <c r="B5" s="186"/>
      <c r="C5" s="186"/>
      <c r="D5" s="187"/>
    </row>
    <row r="7" spans="1:11" ht="28.8">
      <c r="A7" s="73" t="s">
        <v>4</v>
      </c>
      <c r="B7" s="150" t="s">
        <v>192</v>
      </c>
      <c r="C7" s="150" t="s">
        <v>193</v>
      </c>
      <c r="D7" s="150" t="s">
        <v>194</v>
      </c>
    </row>
    <row r="8" spans="1:11">
      <c r="A8" s="16" t="s">
        <v>195</v>
      </c>
      <c r="B8" s="74">
        <f>SUM(B9:B11)</f>
        <v>866750277.57000005</v>
      </c>
      <c r="C8" s="74">
        <f>SUM(C9:C11)</f>
        <v>1041930559.0500002</v>
      </c>
      <c r="D8" s="74">
        <f>SUM(D9:D11)</f>
        <v>1033810094.6400001</v>
      </c>
    </row>
    <row r="9" spans="1:11">
      <c r="A9" s="75" t="s">
        <v>196</v>
      </c>
      <c r="B9" s="76">
        <v>599619263.94000006</v>
      </c>
      <c r="C9" s="76">
        <v>685821692.20000005</v>
      </c>
      <c r="D9" s="76">
        <v>677701227.78999996</v>
      </c>
    </row>
    <row r="10" spans="1:11">
      <c r="A10" s="75" t="s">
        <v>197</v>
      </c>
      <c r="B10" s="76">
        <v>276631013.63999999</v>
      </c>
      <c r="C10" s="76">
        <v>364515813.41000003</v>
      </c>
      <c r="D10" s="76">
        <v>364515813.41000003</v>
      </c>
    </row>
    <row r="11" spans="1:11">
      <c r="A11" s="75" t="s">
        <v>198</v>
      </c>
      <c r="B11" s="77">
        <f>B44</f>
        <v>-9500000.0099999998</v>
      </c>
      <c r="C11" s="77">
        <f>C44</f>
        <v>-8406946.5600000005</v>
      </c>
      <c r="D11" s="77">
        <f>D44</f>
        <v>-8406946.5600000005</v>
      </c>
    </row>
    <row r="12" spans="1:11">
      <c r="A12" s="13"/>
      <c r="B12" s="78"/>
      <c r="C12" s="78"/>
      <c r="D12" s="78"/>
    </row>
    <row r="13" spans="1:11">
      <c r="A13" s="16" t="s">
        <v>199</v>
      </c>
      <c r="B13" s="74">
        <f>SUM(B14:B15)</f>
        <v>866750277.57000005</v>
      </c>
      <c r="C13" s="74">
        <f t="shared" ref="C13:D13" si="0">SUM(C14:C15)</f>
        <v>829858234.4000001</v>
      </c>
      <c r="D13" s="74">
        <f t="shared" si="0"/>
        <v>801404877.01999998</v>
      </c>
    </row>
    <row r="14" spans="1:11">
      <c r="A14" s="75" t="s">
        <v>200</v>
      </c>
      <c r="B14" s="76">
        <v>599619263.94000006</v>
      </c>
      <c r="C14" s="76">
        <v>606089389.44000006</v>
      </c>
      <c r="D14" s="76">
        <v>590185817.63999999</v>
      </c>
    </row>
    <row r="15" spans="1:11">
      <c r="A15" s="75" t="s">
        <v>201</v>
      </c>
      <c r="B15" s="76">
        <v>267131013.63</v>
      </c>
      <c r="C15" s="76">
        <v>223768844.96000001</v>
      </c>
      <c r="D15" s="76">
        <v>211219059.38</v>
      </c>
    </row>
    <row r="16" spans="1:11">
      <c r="A16" s="13"/>
      <c r="B16" s="78"/>
      <c r="C16" s="78"/>
      <c r="D16" s="78"/>
    </row>
    <row r="17" spans="1:4">
      <c r="A17" s="16" t="s">
        <v>202</v>
      </c>
      <c r="B17" s="79">
        <v>0</v>
      </c>
      <c r="C17" s="74">
        <f>C18+C19</f>
        <v>-6377308.5799999982</v>
      </c>
      <c r="D17" s="74">
        <f>D18+D19</f>
        <v>-8429918.2900000066</v>
      </c>
    </row>
    <row r="18" spans="1:4">
      <c r="A18" s="75" t="s">
        <v>203</v>
      </c>
      <c r="B18" s="80">
        <v>0</v>
      </c>
      <c r="C18" s="76">
        <v>83374646.280000001</v>
      </c>
      <c r="D18" s="76">
        <v>81322036.569999993</v>
      </c>
    </row>
    <row r="19" spans="1:4">
      <c r="A19" s="75" t="s">
        <v>204</v>
      </c>
      <c r="B19" s="80">
        <v>0</v>
      </c>
      <c r="C19" s="76">
        <v>-89751954.859999999</v>
      </c>
      <c r="D19" s="76">
        <v>-89751954.859999999</v>
      </c>
    </row>
    <row r="20" spans="1:4">
      <c r="A20" s="13"/>
      <c r="B20" s="78"/>
      <c r="C20" s="78"/>
      <c r="D20" s="78"/>
    </row>
    <row r="21" spans="1:4">
      <c r="A21" s="16" t="s">
        <v>205</v>
      </c>
      <c r="B21" s="74">
        <f>B8-B13+B17</f>
        <v>0</v>
      </c>
      <c r="C21" s="74">
        <f>C8-C13+C17</f>
        <v>205695016.07000011</v>
      </c>
      <c r="D21" s="74">
        <f>D8-D13+D17</f>
        <v>223975299.3300001</v>
      </c>
    </row>
    <row r="22" spans="1:4">
      <c r="A22" s="16"/>
      <c r="B22" s="78"/>
      <c r="C22" s="78"/>
      <c r="D22" s="78"/>
    </row>
    <row r="23" spans="1:4">
      <c r="A23" s="16" t="s">
        <v>206</v>
      </c>
      <c r="B23" s="74">
        <f>B21-B11</f>
        <v>9500000.0099999998</v>
      </c>
      <c r="C23" s="74">
        <f>C21-C11</f>
        <v>214101962.63000011</v>
      </c>
      <c r="D23" s="74">
        <f>D21-D11</f>
        <v>232382245.8900001</v>
      </c>
    </row>
    <row r="24" spans="1:4">
      <c r="A24" s="16"/>
      <c r="B24" s="81"/>
      <c r="C24" s="81"/>
      <c r="D24" s="81"/>
    </row>
    <row r="25" spans="1:4">
      <c r="A25" s="82" t="s">
        <v>207</v>
      </c>
      <c r="B25" s="74">
        <f>B23-B17</f>
        <v>9500000.0099999998</v>
      </c>
      <c r="C25" s="74">
        <f>C23-C17</f>
        <v>220479271.2100001</v>
      </c>
      <c r="D25" s="74">
        <f>D23-D17</f>
        <v>240812164.18000013</v>
      </c>
    </row>
    <row r="26" spans="1:4">
      <c r="A26" s="83"/>
      <c r="B26" s="84"/>
      <c r="C26" s="84"/>
      <c r="D26" s="84"/>
    </row>
    <row r="27" spans="1:4">
      <c r="A27" s="1"/>
      <c r="B27" s="85"/>
      <c r="C27" s="85"/>
      <c r="D27" s="85"/>
    </row>
    <row r="28" spans="1:4">
      <c r="A28" s="73" t="s">
        <v>208</v>
      </c>
      <c r="B28" s="86" t="s">
        <v>209</v>
      </c>
      <c r="C28" s="86" t="s">
        <v>193</v>
      </c>
      <c r="D28" s="86" t="s">
        <v>210</v>
      </c>
    </row>
    <row r="29" spans="1:4">
      <c r="A29" s="16" t="s">
        <v>211</v>
      </c>
      <c r="B29" s="87">
        <f>SUM(B30:B31)</f>
        <v>8772000</v>
      </c>
      <c r="C29" s="87">
        <f>SUM(C30:C31)</f>
        <v>7921267.4500000002</v>
      </c>
      <c r="D29" s="87">
        <f>SUM(D30:D31)</f>
        <v>7921267.4500000002</v>
      </c>
    </row>
    <row r="30" spans="1:4">
      <c r="A30" s="75" t="s">
        <v>212</v>
      </c>
      <c r="B30" s="88">
        <v>0</v>
      </c>
      <c r="C30" s="88">
        <v>0</v>
      </c>
      <c r="D30" s="88">
        <v>0</v>
      </c>
    </row>
    <row r="31" spans="1:4">
      <c r="A31" s="75" t="s">
        <v>213</v>
      </c>
      <c r="B31" s="88">
        <v>8772000</v>
      </c>
      <c r="C31" s="88">
        <v>7921267.4500000002</v>
      </c>
      <c r="D31" s="88">
        <v>7921267.4500000002</v>
      </c>
    </row>
    <row r="32" spans="1:4">
      <c r="A32" s="11"/>
      <c r="B32" s="89"/>
      <c r="C32" s="89"/>
      <c r="D32" s="89"/>
    </row>
    <row r="33" spans="1:4">
      <c r="A33" s="16" t="s">
        <v>214</v>
      </c>
      <c r="B33" s="87">
        <f>B25+B29</f>
        <v>18272000.009999998</v>
      </c>
      <c r="C33" s="87">
        <f>C25+C29</f>
        <v>228400538.66000009</v>
      </c>
      <c r="D33" s="87">
        <f>D25+D29</f>
        <v>248733431.63000011</v>
      </c>
    </row>
    <row r="34" spans="1:4">
      <c r="A34" s="70"/>
      <c r="B34" s="90"/>
      <c r="C34" s="90"/>
      <c r="D34" s="90"/>
    </row>
    <row r="35" spans="1:4">
      <c r="A35" s="1"/>
      <c r="B35" s="85"/>
      <c r="C35" s="85"/>
      <c r="D35" s="85"/>
    </row>
    <row r="36" spans="1:4" ht="28.8">
      <c r="A36" s="73" t="s">
        <v>208</v>
      </c>
      <c r="B36" s="86" t="s">
        <v>215</v>
      </c>
      <c r="C36" s="86" t="s">
        <v>193</v>
      </c>
      <c r="D36" s="86" t="s">
        <v>194</v>
      </c>
    </row>
    <row r="37" spans="1:4">
      <c r="A37" s="16" t="s">
        <v>216</v>
      </c>
      <c r="B37" s="87">
        <f>SUM(B38:B39)</f>
        <v>0</v>
      </c>
      <c r="C37" s="87">
        <f>SUM(C38:C39)</f>
        <v>0</v>
      </c>
      <c r="D37" s="87">
        <f>SUM(D38:D39)</f>
        <v>0</v>
      </c>
    </row>
    <row r="38" spans="1:4">
      <c r="A38" s="75" t="s">
        <v>217</v>
      </c>
      <c r="B38" s="88">
        <v>0</v>
      </c>
      <c r="C38" s="88">
        <v>0</v>
      </c>
      <c r="D38" s="88">
        <v>0</v>
      </c>
    </row>
    <row r="39" spans="1:4">
      <c r="A39" s="75" t="s">
        <v>218</v>
      </c>
      <c r="B39" s="88">
        <v>0</v>
      </c>
      <c r="C39" s="88">
        <v>0</v>
      </c>
      <c r="D39" s="88">
        <v>0</v>
      </c>
    </row>
    <row r="40" spans="1:4">
      <c r="A40" s="16" t="s">
        <v>219</v>
      </c>
      <c r="B40" s="87">
        <f>SUM(B41:B42)</f>
        <v>9500000.0099999998</v>
      </c>
      <c r="C40" s="87">
        <f>SUM(C41:C42)</f>
        <v>8406946.5600000005</v>
      </c>
      <c r="D40" s="87">
        <f>SUM(D41:D42)</f>
        <v>8406946.5600000005</v>
      </c>
    </row>
    <row r="41" spans="1:4">
      <c r="A41" s="75" t="s">
        <v>220</v>
      </c>
      <c r="B41" s="88">
        <v>0</v>
      </c>
      <c r="C41" s="88">
        <v>0</v>
      </c>
      <c r="D41" s="88">
        <v>0</v>
      </c>
    </row>
    <row r="42" spans="1:4">
      <c r="A42" s="75" t="s">
        <v>221</v>
      </c>
      <c r="B42" s="88">
        <v>9500000.0099999998</v>
      </c>
      <c r="C42" s="88">
        <v>8406946.5600000005</v>
      </c>
      <c r="D42" s="88">
        <v>8406946.5600000005</v>
      </c>
    </row>
    <row r="43" spans="1:4">
      <c r="A43" s="11"/>
      <c r="B43" s="89"/>
      <c r="C43" s="89"/>
      <c r="D43" s="89"/>
    </row>
    <row r="44" spans="1:4">
      <c r="A44" s="16" t="s">
        <v>222</v>
      </c>
      <c r="B44" s="87">
        <f>B37-B40</f>
        <v>-9500000.0099999998</v>
      </c>
      <c r="C44" s="87">
        <f>C37-C40</f>
        <v>-8406946.5600000005</v>
      </c>
      <c r="D44" s="87">
        <f>D37-D40</f>
        <v>-8406946.5600000005</v>
      </c>
    </row>
    <row r="45" spans="1:4">
      <c r="A45" s="91"/>
      <c r="B45" s="92"/>
      <c r="C45" s="92"/>
      <c r="D45" s="92"/>
    </row>
    <row r="46" spans="1:4">
      <c r="B46" s="85"/>
      <c r="C46" s="85"/>
      <c r="D46" s="85"/>
    </row>
    <row r="47" spans="1:4" ht="28.8">
      <c r="A47" s="73" t="s">
        <v>208</v>
      </c>
      <c r="B47" s="86" t="s">
        <v>215</v>
      </c>
      <c r="C47" s="86" t="s">
        <v>193</v>
      </c>
      <c r="D47" s="86" t="s">
        <v>194</v>
      </c>
    </row>
    <row r="48" spans="1:4">
      <c r="A48" s="93" t="s">
        <v>223</v>
      </c>
      <c r="B48" s="94">
        <v>599619263.94000006</v>
      </c>
      <c r="C48" s="94">
        <v>685821692.20000005</v>
      </c>
      <c r="D48" s="94">
        <v>677701227.78999996</v>
      </c>
    </row>
    <row r="49" spans="1:4">
      <c r="A49" s="95" t="s">
        <v>224</v>
      </c>
      <c r="B49" s="87">
        <f>B50-B51</f>
        <v>0</v>
      </c>
      <c r="C49" s="87">
        <f>C50-C51</f>
        <v>0</v>
      </c>
      <c r="D49" s="87">
        <f>D50-D51</f>
        <v>0</v>
      </c>
    </row>
    <row r="50" spans="1:4">
      <c r="A50" s="96" t="s">
        <v>217</v>
      </c>
      <c r="B50" s="88">
        <v>0</v>
      </c>
      <c r="C50" s="88">
        <v>0</v>
      </c>
      <c r="D50" s="88">
        <v>0</v>
      </c>
    </row>
    <row r="51" spans="1:4">
      <c r="A51" s="96" t="s">
        <v>220</v>
      </c>
      <c r="B51" s="88">
        <v>0</v>
      </c>
      <c r="C51" s="88">
        <v>0</v>
      </c>
      <c r="D51" s="88">
        <v>0</v>
      </c>
    </row>
    <row r="52" spans="1:4">
      <c r="A52" s="11"/>
      <c r="B52" s="89"/>
      <c r="C52" s="89"/>
      <c r="D52" s="89"/>
    </row>
    <row r="53" spans="1:4">
      <c r="A53" s="75" t="s">
        <v>200</v>
      </c>
      <c r="B53" s="88">
        <v>599619263.94000006</v>
      </c>
      <c r="C53" s="88">
        <v>606089389.44000006</v>
      </c>
      <c r="D53" s="88">
        <v>590185817.63999999</v>
      </c>
    </row>
    <row r="54" spans="1:4">
      <c r="A54" s="11"/>
      <c r="B54" s="89"/>
      <c r="C54" s="89"/>
      <c r="D54" s="89"/>
    </row>
    <row r="55" spans="1:4">
      <c r="A55" s="75" t="s">
        <v>203</v>
      </c>
      <c r="B55" s="97"/>
      <c r="C55" s="88">
        <v>83374646.280000001</v>
      </c>
      <c r="D55" s="88">
        <v>81322036.569999993</v>
      </c>
    </row>
    <row r="56" spans="1:4">
      <c r="A56" s="11"/>
      <c r="B56" s="89"/>
      <c r="C56" s="89"/>
      <c r="D56" s="89"/>
    </row>
    <row r="57" spans="1:4">
      <c r="A57" s="152" t="s">
        <v>440</v>
      </c>
      <c r="B57" s="87">
        <f>B48+B49-B53+B55</f>
        <v>0</v>
      </c>
      <c r="C57" s="87">
        <f>C48+C49-C53+C55</f>
        <v>163106949.03999999</v>
      </c>
      <c r="D57" s="87">
        <f>D48+D49-D53+D55</f>
        <v>168837446.71999997</v>
      </c>
    </row>
    <row r="58" spans="1:4">
      <c r="A58" s="98"/>
      <c r="B58" s="99"/>
      <c r="C58" s="99"/>
      <c r="D58" s="99"/>
    </row>
    <row r="59" spans="1:4">
      <c r="A59" s="82" t="s">
        <v>225</v>
      </c>
      <c r="B59" s="87">
        <f>B57-B49</f>
        <v>0</v>
      </c>
      <c r="C59" s="87">
        <f>C57-C49</f>
        <v>163106949.03999999</v>
      </c>
      <c r="D59" s="87">
        <f>D57-D49</f>
        <v>168837446.71999997</v>
      </c>
    </row>
    <row r="60" spans="1:4">
      <c r="A60" s="70"/>
      <c r="B60" s="92"/>
      <c r="C60" s="92"/>
      <c r="D60" s="92"/>
    </row>
    <row r="61" spans="1:4">
      <c r="B61" s="100"/>
      <c r="C61" s="100"/>
      <c r="D61" s="100"/>
    </row>
    <row r="62" spans="1:4" ht="28.8">
      <c r="A62" s="73" t="s">
        <v>208</v>
      </c>
      <c r="B62" s="86" t="s">
        <v>215</v>
      </c>
      <c r="C62" s="86" t="s">
        <v>193</v>
      </c>
      <c r="D62" s="86" t="s">
        <v>194</v>
      </c>
    </row>
    <row r="63" spans="1:4">
      <c r="A63" s="93" t="s">
        <v>197</v>
      </c>
      <c r="B63" s="101">
        <v>276631013.63999999</v>
      </c>
      <c r="C63" s="101">
        <v>364515813.41000003</v>
      </c>
      <c r="D63" s="101">
        <v>364515813.41000003</v>
      </c>
    </row>
    <row r="64" spans="1:4" ht="28.8">
      <c r="A64" s="95" t="s">
        <v>226</v>
      </c>
      <c r="B64" s="74">
        <f>B65-B66</f>
        <v>-9500000.0099999998</v>
      </c>
      <c r="C64" s="74">
        <f>C65-C66</f>
        <v>-8406946.5600000005</v>
      </c>
      <c r="D64" s="74">
        <f>D65-D66</f>
        <v>-8406946.5600000005</v>
      </c>
    </row>
    <row r="65" spans="1:4">
      <c r="A65" s="96" t="s">
        <v>218</v>
      </c>
      <c r="B65" s="76">
        <v>0</v>
      </c>
      <c r="C65" s="76">
        <v>0</v>
      </c>
      <c r="D65" s="76">
        <v>0</v>
      </c>
    </row>
    <row r="66" spans="1:4">
      <c r="A66" s="96" t="s">
        <v>221</v>
      </c>
      <c r="B66" s="76">
        <v>9500000.0099999998</v>
      </c>
      <c r="C66" s="76">
        <v>8406946.5600000005</v>
      </c>
      <c r="D66" s="76">
        <v>8406946.5600000005</v>
      </c>
    </row>
    <row r="67" spans="1:4">
      <c r="A67" s="11"/>
      <c r="B67" s="78"/>
      <c r="C67" s="78"/>
      <c r="D67" s="78"/>
    </row>
    <row r="68" spans="1:4">
      <c r="A68" s="75" t="s">
        <v>227</v>
      </c>
      <c r="B68" s="76">
        <v>267131013.63</v>
      </c>
      <c r="C68" s="76">
        <v>223768844.96000001</v>
      </c>
      <c r="D68" s="76">
        <v>211219059.38</v>
      </c>
    </row>
    <row r="69" spans="1:4">
      <c r="A69" s="11"/>
      <c r="B69" s="78"/>
      <c r="C69" s="78"/>
      <c r="D69" s="78"/>
    </row>
    <row r="70" spans="1:4">
      <c r="A70" s="75" t="s">
        <v>204</v>
      </c>
      <c r="B70" s="102">
        <v>0</v>
      </c>
      <c r="C70" s="76">
        <v>-89751954.859999999</v>
      </c>
      <c r="D70" s="76">
        <v>-89751954.859999999</v>
      </c>
    </row>
    <row r="71" spans="1:4">
      <c r="A71" s="11"/>
      <c r="B71" s="78"/>
      <c r="C71" s="78"/>
      <c r="D71" s="78"/>
    </row>
    <row r="72" spans="1:4">
      <c r="A72" s="152" t="s">
        <v>441</v>
      </c>
      <c r="B72" s="74">
        <f>B63+B64-B68+B70</f>
        <v>0</v>
      </c>
      <c r="C72" s="74">
        <f>C63+C64-C68+C70</f>
        <v>42588067.030000016</v>
      </c>
      <c r="D72" s="74">
        <f>D63+D64-D68+D70</f>
        <v>55137852.610000029</v>
      </c>
    </row>
    <row r="73" spans="1:4">
      <c r="A73" s="11"/>
      <c r="B73" s="78"/>
      <c r="C73" s="78"/>
      <c r="D73" s="78"/>
    </row>
    <row r="74" spans="1:4">
      <c r="A74" s="82" t="s">
        <v>228</v>
      </c>
      <c r="B74" s="74">
        <f>B72-B64</f>
        <v>9500000.0099999998</v>
      </c>
      <c r="C74" s="74">
        <f>C72-C64</f>
        <v>50995013.590000018</v>
      </c>
      <c r="D74" s="74">
        <f>D72-D64</f>
        <v>63544799.170000032</v>
      </c>
    </row>
    <row r="75" spans="1:4">
      <c r="A75" s="70"/>
      <c r="B75" s="103"/>
      <c r="C75" s="103"/>
      <c r="D75" s="103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="60" zoomScaleNormal="60" workbookViewId="0">
      <selection sqref="A1:G1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193" t="s">
        <v>229</v>
      </c>
      <c r="B1" s="193"/>
      <c r="C1" s="193"/>
      <c r="D1" s="193"/>
      <c r="E1" s="193"/>
      <c r="F1" s="193"/>
      <c r="G1" s="193"/>
      <c r="H1" s="104"/>
    </row>
    <row r="2" spans="1:8">
      <c r="A2" s="176" t="s">
        <v>121</v>
      </c>
      <c r="B2" s="177"/>
      <c r="C2" s="177"/>
      <c r="D2" s="177"/>
      <c r="E2" s="177"/>
      <c r="F2" s="177"/>
      <c r="G2" s="178"/>
    </row>
    <row r="3" spans="1:8">
      <c r="A3" s="179" t="s">
        <v>230</v>
      </c>
      <c r="B3" s="180"/>
      <c r="C3" s="180"/>
      <c r="D3" s="180"/>
      <c r="E3" s="180"/>
      <c r="F3" s="180"/>
      <c r="G3" s="181"/>
    </row>
    <row r="4" spans="1:8">
      <c r="A4" s="182" t="s">
        <v>167</v>
      </c>
      <c r="B4" s="183"/>
      <c r="C4" s="183"/>
      <c r="D4" s="183"/>
      <c r="E4" s="183"/>
      <c r="F4" s="183"/>
      <c r="G4" s="184"/>
    </row>
    <row r="5" spans="1:8">
      <c r="A5" s="185" t="s">
        <v>2</v>
      </c>
      <c r="B5" s="186"/>
      <c r="C5" s="186"/>
      <c r="D5" s="186"/>
      <c r="E5" s="186"/>
      <c r="F5" s="186"/>
      <c r="G5" s="187"/>
    </row>
    <row r="6" spans="1:8">
      <c r="A6" s="190" t="s">
        <v>231</v>
      </c>
      <c r="B6" s="192" t="s">
        <v>232</v>
      </c>
      <c r="C6" s="192"/>
      <c r="D6" s="192"/>
      <c r="E6" s="192"/>
      <c r="F6" s="192"/>
      <c r="G6" s="192" t="s">
        <v>233</v>
      </c>
    </row>
    <row r="7" spans="1:8" ht="28.8">
      <c r="A7" s="191"/>
      <c r="B7" s="153" t="s">
        <v>234</v>
      </c>
      <c r="C7" s="154" t="s">
        <v>235</v>
      </c>
      <c r="D7" s="153" t="s">
        <v>236</v>
      </c>
      <c r="E7" s="153" t="s">
        <v>193</v>
      </c>
      <c r="F7" s="153" t="s">
        <v>237</v>
      </c>
      <c r="G7" s="192"/>
    </row>
    <row r="8" spans="1:8">
      <c r="A8" s="105" t="s">
        <v>238</v>
      </c>
      <c r="B8" s="106"/>
      <c r="C8" s="106"/>
      <c r="D8" s="106"/>
      <c r="E8" s="106"/>
      <c r="F8" s="106"/>
      <c r="G8" s="106"/>
    </row>
    <row r="9" spans="1:8">
      <c r="A9" s="75" t="s">
        <v>239</v>
      </c>
      <c r="B9" s="88">
        <v>126180360.31</v>
      </c>
      <c r="C9" s="88">
        <v>0</v>
      </c>
      <c r="D9" s="107">
        <f>B9+C9</f>
        <v>126180360.31</v>
      </c>
      <c r="E9" s="88">
        <v>120312420.06999999</v>
      </c>
      <c r="F9" s="88">
        <v>120312420.2</v>
      </c>
      <c r="G9" s="107">
        <f>F9-B9</f>
        <v>-5867940.1099999994</v>
      </c>
      <c r="H9" s="108"/>
    </row>
    <row r="10" spans="1:8">
      <c r="A10" s="75" t="s">
        <v>240</v>
      </c>
      <c r="B10" s="88">
        <v>0</v>
      </c>
      <c r="C10" s="88">
        <v>0</v>
      </c>
      <c r="D10" s="107">
        <f t="shared" ref="D10:D15" si="0">B10+C10</f>
        <v>0</v>
      </c>
      <c r="E10" s="88">
        <v>0</v>
      </c>
      <c r="F10" s="88">
        <v>0</v>
      </c>
      <c r="G10" s="107">
        <f t="shared" ref="G10:G39" si="1">F10-B10</f>
        <v>0</v>
      </c>
    </row>
    <row r="11" spans="1:8">
      <c r="A11" s="75" t="s">
        <v>241</v>
      </c>
      <c r="B11" s="88">
        <v>0</v>
      </c>
      <c r="C11" s="88">
        <v>0</v>
      </c>
      <c r="D11" s="107">
        <f t="shared" si="0"/>
        <v>0</v>
      </c>
      <c r="E11" s="88">
        <v>0</v>
      </c>
      <c r="F11" s="88">
        <v>0</v>
      </c>
      <c r="G11" s="107">
        <f t="shared" si="1"/>
        <v>0</v>
      </c>
    </row>
    <row r="12" spans="1:8">
      <c r="A12" s="75" t="s">
        <v>242</v>
      </c>
      <c r="B12" s="88">
        <v>89568885.900000006</v>
      </c>
      <c r="C12" s="88">
        <v>0</v>
      </c>
      <c r="D12" s="107">
        <f t="shared" si="0"/>
        <v>89568885.900000006</v>
      </c>
      <c r="E12" s="88">
        <v>79733581.269999996</v>
      </c>
      <c r="F12" s="88">
        <v>71613115.769999996</v>
      </c>
      <c r="G12" s="107">
        <f t="shared" si="1"/>
        <v>-17955770.13000001</v>
      </c>
    </row>
    <row r="13" spans="1:8">
      <c r="A13" s="75" t="s">
        <v>243</v>
      </c>
      <c r="B13" s="88">
        <v>12542584.27</v>
      </c>
      <c r="C13" s="88">
        <v>15392776.460000001</v>
      </c>
      <c r="D13" s="107">
        <f t="shared" si="0"/>
        <v>27935360.73</v>
      </c>
      <c r="E13" s="88">
        <v>18515438.280000001</v>
      </c>
      <c r="F13" s="88">
        <v>18515438.699999999</v>
      </c>
      <c r="G13" s="107">
        <f t="shared" si="1"/>
        <v>5972854.4299999997</v>
      </c>
    </row>
    <row r="14" spans="1:8">
      <c r="A14" s="75" t="s">
        <v>244</v>
      </c>
      <c r="B14" s="88">
        <v>22028694.190000001</v>
      </c>
      <c r="C14" s="88">
        <v>0</v>
      </c>
      <c r="D14" s="107">
        <f t="shared" si="0"/>
        <v>22028694.190000001</v>
      </c>
      <c r="E14" s="88">
        <v>13458625.25</v>
      </c>
      <c r="F14" s="88">
        <v>13458625.789999999</v>
      </c>
      <c r="G14" s="107">
        <f t="shared" si="1"/>
        <v>-8570068.4000000022</v>
      </c>
    </row>
    <row r="15" spans="1:8">
      <c r="A15" s="166" t="s">
        <v>478</v>
      </c>
      <c r="B15" s="88">
        <v>0</v>
      </c>
      <c r="C15" s="88">
        <v>0</v>
      </c>
      <c r="D15" s="107">
        <f t="shared" si="0"/>
        <v>0</v>
      </c>
      <c r="E15" s="88">
        <v>0</v>
      </c>
      <c r="F15" s="88">
        <v>0</v>
      </c>
      <c r="G15" s="107">
        <f t="shared" si="1"/>
        <v>0</v>
      </c>
    </row>
    <row r="16" spans="1:8">
      <c r="A16" s="109" t="s">
        <v>245</v>
      </c>
      <c r="B16" s="107">
        <f t="shared" ref="B16:F16" si="2">SUM(B17:B27)</f>
        <v>343579252.10000002</v>
      </c>
      <c r="C16" s="107">
        <f t="shared" si="2"/>
        <v>136940266.04000002</v>
      </c>
      <c r="D16" s="107">
        <f t="shared" si="2"/>
        <v>480519518.13999999</v>
      </c>
      <c r="E16" s="107">
        <f t="shared" si="2"/>
        <v>445650617.19</v>
      </c>
      <c r="F16" s="107">
        <f t="shared" si="2"/>
        <v>445650617.19</v>
      </c>
      <c r="G16" s="107">
        <f t="shared" si="1"/>
        <v>102071365.08999997</v>
      </c>
    </row>
    <row r="17" spans="1:7">
      <c r="A17" s="110" t="s">
        <v>246</v>
      </c>
      <c r="B17" s="88">
        <v>252676479.84999999</v>
      </c>
      <c r="C17" s="88">
        <v>75018314.150000006</v>
      </c>
      <c r="D17" s="107">
        <f t="shared" ref="D17:D27" si="3">B17+C17</f>
        <v>327694794</v>
      </c>
      <c r="E17" s="88">
        <v>327076582.38999999</v>
      </c>
      <c r="F17" s="88">
        <v>327076582.38999999</v>
      </c>
      <c r="G17" s="107">
        <f t="shared" si="1"/>
        <v>74400102.539999992</v>
      </c>
    </row>
    <row r="18" spans="1:7">
      <c r="A18" s="110" t="s">
        <v>247</v>
      </c>
      <c r="B18" s="88">
        <v>25808498.640000001</v>
      </c>
      <c r="C18" s="88">
        <v>33304926.359999999</v>
      </c>
      <c r="D18" s="107">
        <f t="shared" si="3"/>
        <v>59113425</v>
      </c>
      <c r="E18" s="88">
        <v>53968429.210000001</v>
      </c>
      <c r="F18" s="88">
        <v>53968429.210000001</v>
      </c>
      <c r="G18" s="107">
        <f t="shared" si="1"/>
        <v>28159930.57</v>
      </c>
    </row>
    <row r="19" spans="1:7">
      <c r="A19" s="110" t="s">
        <v>248</v>
      </c>
      <c r="B19" s="88">
        <v>26696512.66</v>
      </c>
      <c r="C19" s="88">
        <v>3545574.34</v>
      </c>
      <c r="D19" s="107">
        <f t="shared" si="3"/>
        <v>30242087</v>
      </c>
      <c r="E19" s="88">
        <v>30396892.010000002</v>
      </c>
      <c r="F19" s="88">
        <v>30396892.010000002</v>
      </c>
      <c r="G19" s="107">
        <f t="shared" si="1"/>
        <v>3700379.3500000015</v>
      </c>
    </row>
    <row r="20" spans="1:7">
      <c r="A20" s="110" t="s">
        <v>249</v>
      </c>
      <c r="B20" s="107">
        <v>0</v>
      </c>
      <c r="C20" s="107">
        <v>0</v>
      </c>
      <c r="D20" s="107">
        <f t="shared" si="3"/>
        <v>0</v>
      </c>
      <c r="E20" s="107">
        <v>0</v>
      </c>
      <c r="F20" s="107">
        <v>0</v>
      </c>
      <c r="G20" s="107">
        <f t="shared" si="1"/>
        <v>0</v>
      </c>
    </row>
    <row r="21" spans="1:7">
      <c r="A21" s="110" t="s">
        <v>250</v>
      </c>
      <c r="B21" s="107">
        <v>0</v>
      </c>
      <c r="C21" s="107">
        <v>0</v>
      </c>
      <c r="D21" s="107">
        <f t="shared" si="3"/>
        <v>0</v>
      </c>
      <c r="E21" s="107">
        <v>0</v>
      </c>
      <c r="F21" s="107">
        <v>0</v>
      </c>
      <c r="G21" s="107">
        <f t="shared" si="1"/>
        <v>0</v>
      </c>
    </row>
    <row r="22" spans="1:7">
      <c r="A22" s="110" t="s">
        <v>251</v>
      </c>
      <c r="B22" s="88">
        <v>14550705.07</v>
      </c>
      <c r="C22" s="88">
        <v>9706221.0700000003</v>
      </c>
      <c r="D22" s="107">
        <f t="shared" si="3"/>
        <v>24256926.140000001</v>
      </c>
      <c r="E22" s="88">
        <v>4960246.66</v>
      </c>
      <c r="F22" s="88">
        <v>4960246.66</v>
      </c>
      <c r="G22" s="107">
        <f t="shared" si="1"/>
        <v>-9590458.4100000001</v>
      </c>
    </row>
    <row r="23" spans="1:7">
      <c r="A23" s="110" t="s">
        <v>252</v>
      </c>
      <c r="B23" s="107">
        <v>0</v>
      </c>
      <c r="C23" s="107">
        <v>0</v>
      </c>
      <c r="D23" s="107">
        <f t="shared" si="3"/>
        <v>0</v>
      </c>
      <c r="E23" s="107">
        <v>0</v>
      </c>
      <c r="F23" s="107">
        <v>0</v>
      </c>
      <c r="G23" s="107">
        <f t="shared" si="1"/>
        <v>0</v>
      </c>
    </row>
    <row r="24" spans="1:7">
      <c r="A24" s="110" t="s">
        <v>253</v>
      </c>
      <c r="B24" s="107">
        <v>0</v>
      </c>
      <c r="C24" s="107">
        <v>0</v>
      </c>
      <c r="D24" s="107">
        <f t="shared" si="3"/>
        <v>0</v>
      </c>
      <c r="E24" s="107">
        <v>0</v>
      </c>
      <c r="F24" s="107">
        <v>0</v>
      </c>
      <c r="G24" s="107">
        <f t="shared" si="1"/>
        <v>0</v>
      </c>
    </row>
    <row r="25" spans="1:7">
      <c r="A25" s="110" t="s">
        <v>254</v>
      </c>
      <c r="B25" s="88">
        <v>5323773.21</v>
      </c>
      <c r="C25" s="88">
        <v>2479988.79</v>
      </c>
      <c r="D25" s="107">
        <f t="shared" si="3"/>
        <v>7803762</v>
      </c>
      <c r="E25" s="88">
        <v>7886714.4699999997</v>
      </c>
      <c r="F25" s="88">
        <v>7886714.4699999997</v>
      </c>
      <c r="G25" s="107">
        <f t="shared" si="1"/>
        <v>2562941.2599999998</v>
      </c>
    </row>
    <row r="26" spans="1:7">
      <c r="A26" s="110" t="s">
        <v>255</v>
      </c>
      <c r="B26" s="88">
        <v>18523282.670000002</v>
      </c>
      <c r="C26" s="88">
        <v>12885241.33</v>
      </c>
      <c r="D26" s="107">
        <f t="shared" si="3"/>
        <v>31408524</v>
      </c>
      <c r="E26" s="88">
        <v>21361752.449999999</v>
      </c>
      <c r="F26" s="88">
        <v>21361752.449999999</v>
      </c>
      <c r="G26" s="107">
        <f t="shared" si="1"/>
        <v>2838469.7799999975</v>
      </c>
    </row>
    <row r="27" spans="1:7">
      <c r="A27" s="110" t="s">
        <v>256</v>
      </c>
      <c r="B27" s="88">
        <v>0</v>
      </c>
      <c r="C27" s="88">
        <v>0</v>
      </c>
      <c r="D27" s="107">
        <f t="shared" si="3"/>
        <v>0</v>
      </c>
      <c r="E27" s="88">
        <v>0</v>
      </c>
      <c r="F27" s="88">
        <v>0</v>
      </c>
      <c r="G27" s="107">
        <f t="shared" si="1"/>
        <v>0</v>
      </c>
    </row>
    <row r="28" spans="1:7">
      <c r="A28" s="75" t="s">
        <v>257</v>
      </c>
      <c r="B28" s="107">
        <f>SUM(B29:B33)</f>
        <v>4663917.0999999996</v>
      </c>
      <c r="C28" s="107">
        <f t="shared" ref="C28:F28" si="4">SUM(C29:C33)</f>
        <v>3251103.9</v>
      </c>
      <c r="D28" s="107">
        <f t="shared" si="4"/>
        <v>7915021</v>
      </c>
      <c r="E28" s="107">
        <f t="shared" si="4"/>
        <v>6611577.7599999998</v>
      </c>
      <c r="F28" s="107">
        <f t="shared" si="4"/>
        <v>6611577.7599999998</v>
      </c>
      <c r="G28" s="107">
        <f t="shared" si="1"/>
        <v>1947660.6600000001</v>
      </c>
    </row>
    <row r="29" spans="1:7">
      <c r="A29" s="110" t="s">
        <v>258</v>
      </c>
      <c r="B29" s="88">
        <v>0</v>
      </c>
      <c r="C29" s="88">
        <v>0</v>
      </c>
      <c r="D29" s="107">
        <f t="shared" ref="D29:D33" si="5">B29+C29</f>
        <v>0</v>
      </c>
      <c r="E29" s="88">
        <v>53639.81</v>
      </c>
      <c r="F29" s="88">
        <v>53639.81</v>
      </c>
      <c r="G29" s="107">
        <f t="shared" si="1"/>
        <v>53639.81</v>
      </c>
    </row>
    <row r="30" spans="1:7">
      <c r="A30" s="110" t="s">
        <v>259</v>
      </c>
      <c r="B30" s="88">
        <v>4663917.0999999996</v>
      </c>
      <c r="C30" s="88">
        <v>841729</v>
      </c>
      <c r="D30" s="107">
        <f t="shared" si="5"/>
        <v>5505646.0999999996</v>
      </c>
      <c r="E30" s="88">
        <v>6037415.46</v>
      </c>
      <c r="F30" s="88">
        <v>6037415.46</v>
      </c>
      <c r="G30" s="107">
        <f t="shared" si="1"/>
        <v>1373498.3600000003</v>
      </c>
    </row>
    <row r="31" spans="1:7">
      <c r="A31" s="110" t="s">
        <v>260</v>
      </c>
      <c r="B31" s="88">
        <v>0</v>
      </c>
      <c r="C31" s="88">
        <v>206652.9</v>
      </c>
      <c r="D31" s="107">
        <f t="shared" si="5"/>
        <v>206652.9</v>
      </c>
      <c r="E31" s="88">
        <v>520522.49</v>
      </c>
      <c r="F31" s="88">
        <v>520522.49</v>
      </c>
      <c r="G31" s="107">
        <f t="shared" si="1"/>
        <v>520522.49</v>
      </c>
    </row>
    <row r="32" spans="1:7">
      <c r="A32" s="110" t="s">
        <v>261</v>
      </c>
      <c r="B32" s="107">
        <v>0</v>
      </c>
      <c r="C32" s="107">
        <v>0</v>
      </c>
      <c r="D32" s="107">
        <f t="shared" si="5"/>
        <v>0</v>
      </c>
      <c r="E32" s="107">
        <v>0</v>
      </c>
      <c r="F32" s="107">
        <v>0</v>
      </c>
      <c r="G32" s="107">
        <f t="shared" si="1"/>
        <v>0</v>
      </c>
    </row>
    <row r="33" spans="1:8">
      <c r="A33" s="110" t="s">
        <v>262</v>
      </c>
      <c r="B33" s="88">
        <v>0</v>
      </c>
      <c r="C33" s="88">
        <v>2202722</v>
      </c>
      <c r="D33" s="107">
        <f t="shared" si="5"/>
        <v>2202722</v>
      </c>
      <c r="E33" s="88">
        <v>0</v>
      </c>
      <c r="F33" s="88">
        <v>0</v>
      </c>
      <c r="G33" s="107">
        <f t="shared" si="1"/>
        <v>0</v>
      </c>
    </row>
    <row r="34" spans="1:8">
      <c r="A34" s="166" t="s">
        <v>479</v>
      </c>
      <c r="B34" s="88">
        <v>1055570.07</v>
      </c>
      <c r="C34" s="88">
        <v>88749657.950000003</v>
      </c>
      <c r="D34" s="107">
        <f>B34+C34</f>
        <v>89805228.019999996</v>
      </c>
      <c r="E34" s="88">
        <v>31813512.940000001</v>
      </c>
      <c r="F34" s="88">
        <v>31813512.940000001</v>
      </c>
      <c r="G34" s="107">
        <f t="shared" si="1"/>
        <v>30757942.870000001</v>
      </c>
    </row>
    <row r="35" spans="1:8">
      <c r="A35" s="75" t="s">
        <v>263</v>
      </c>
      <c r="B35" s="107">
        <f>B36</f>
        <v>0</v>
      </c>
      <c r="C35" s="107">
        <f>C36</f>
        <v>0</v>
      </c>
      <c r="D35" s="107">
        <f>B35+C35</f>
        <v>0</v>
      </c>
      <c r="E35" s="107">
        <f>E36</f>
        <v>2787.64</v>
      </c>
      <c r="F35" s="107">
        <f>F36</f>
        <v>2787.64</v>
      </c>
      <c r="G35" s="107">
        <f t="shared" si="1"/>
        <v>2787.64</v>
      </c>
    </row>
    <row r="36" spans="1:8">
      <c r="A36" s="110" t="s">
        <v>264</v>
      </c>
      <c r="B36" s="88">
        <v>0</v>
      </c>
      <c r="C36" s="88">
        <v>0</v>
      </c>
      <c r="D36" s="107">
        <f>B36+C36</f>
        <v>0</v>
      </c>
      <c r="E36" s="88">
        <v>2787.64</v>
      </c>
      <c r="F36" s="88">
        <v>2787.64</v>
      </c>
      <c r="G36" s="107">
        <f t="shared" si="1"/>
        <v>2787.64</v>
      </c>
    </row>
    <row r="37" spans="1:8">
      <c r="A37" s="75" t="s">
        <v>265</v>
      </c>
      <c r="B37" s="107">
        <f>B38+B39</f>
        <v>0</v>
      </c>
      <c r="C37" s="107">
        <f t="shared" ref="C37:F37" si="6">C38+C39</f>
        <v>0</v>
      </c>
      <c r="D37" s="107">
        <f t="shared" si="6"/>
        <v>0</v>
      </c>
      <c r="E37" s="107">
        <f t="shared" si="6"/>
        <v>0</v>
      </c>
      <c r="F37" s="107">
        <f t="shared" si="6"/>
        <v>0</v>
      </c>
      <c r="G37" s="107">
        <f t="shared" si="1"/>
        <v>0</v>
      </c>
    </row>
    <row r="38" spans="1:8">
      <c r="A38" s="110" t="s">
        <v>266</v>
      </c>
      <c r="B38" s="107">
        <v>0</v>
      </c>
      <c r="C38" s="107">
        <v>0</v>
      </c>
      <c r="D38" s="107">
        <f>B38+C38</f>
        <v>0</v>
      </c>
      <c r="E38" s="107">
        <v>0</v>
      </c>
      <c r="F38" s="107">
        <v>0</v>
      </c>
      <c r="G38" s="107">
        <f t="shared" si="1"/>
        <v>0</v>
      </c>
    </row>
    <row r="39" spans="1:8">
      <c r="A39" s="110" t="s">
        <v>267</v>
      </c>
      <c r="B39" s="107">
        <v>0</v>
      </c>
      <c r="C39" s="107">
        <v>0</v>
      </c>
      <c r="D39" s="107">
        <f>B39+C39</f>
        <v>0</v>
      </c>
      <c r="E39" s="107">
        <v>0</v>
      </c>
      <c r="F39" s="107">
        <v>0</v>
      </c>
      <c r="G39" s="107">
        <f t="shared" si="1"/>
        <v>0</v>
      </c>
    </row>
    <row r="40" spans="1:8">
      <c r="A40" s="11"/>
      <c r="B40" s="107"/>
      <c r="C40" s="107"/>
      <c r="D40" s="107"/>
      <c r="E40" s="107"/>
      <c r="F40" s="107"/>
      <c r="G40" s="107"/>
    </row>
    <row r="41" spans="1:8">
      <c r="A41" s="16" t="s">
        <v>268</v>
      </c>
      <c r="B41" s="87">
        <f>B9+B10+B11+B12+B13+B14+B15+B16+B28++B34+B35+B37</f>
        <v>599619263.94000006</v>
      </c>
      <c r="C41" s="87">
        <f t="shared" ref="C41:G41" si="7">C9+C10+C11+C12+C13+C14+C15+C16+C28++C34+C35+C37</f>
        <v>244333804.35000002</v>
      </c>
      <c r="D41" s="87">
        <f t="shared" si="7"/>
        <v>843953068.28999996</v>
      </c>
      <c r="E41" s="87">
        <f t="shared" si="7"/>
        <v>716098560.39999998</v>
      </c>
      <c r="F41" s="87">
        <f t="shared" si="7"/>
        <v>707978095.99000001</v>
      </c>
      <c r="G41" s="87">
        <f t="shared" si="7"/>
        <v>108358832.04999997</v>
      </c>
    </row>
    <row r="42" spans="1:8">
      <c r="A42" s="16" t="s">
        <v>269</v>
      </c>
      <c r="B42" s="111"/>
      <c r="C42" s="111"/>
      <c r="D42" s="111"/>
      <c r="E42" s="111"/>
      <c r="F42" s="111"/>
      <c r="G42" s="87">
        <f>IF((F41-B41)&lt;0,0,(F41-B41))</f>
        <v>108358832.04999995</v>
      </c>
      <c r="H42" s="108"/>
    </row>
    <row r="43" spans="1:8">
      <c r="A43" s="11"/>
      <c r="B43" s="89"/>
      <c r="C43" s="89"/>
      <c r="D43" s="89"/>
      <c r="E43" s="89"/>
      <c r="F43" s="89"/>
      <c r="G43" s="89"/>
    </row>
    <row r="44" spans="1:8">
      <c r="A44" s="16" t="s">
        <v>270</v>
      </c>
      <c r="B44" s="89"/>
      <c r="C44" s="89"/>
      <c r="D44" s="89"/>
      <c r="E44" s="89"/>
      <c r="F44" s="89"/>
      <c r="G44" s="89"/>
    </row>
    <row r="45" spans="1:8">
      <c r="A45" s="75" t="s">
        <v>271</v>
      </c>
      <c r="B45" s="107">
        <f>SUM(B46:B53)</f>
        <v>276631013.63999999</v>
      </c>
      <c r="C45" s="107">
        <f t="shared" ref="C45:F45" si="8">SUM(C46:C53)</f>
        <v>56559064.550000004</v>
      </c>
      <c r="D45" s="107">
        <f t="shared" si="8"/>
        <v>333190078.19</v>
      </c>
      <c r="E45" s="107">
        <f t="shared" si="8"/>
        <v>334188033.80000001</v>
      </c>
      <c r="F45" s="107">
        <f t="shared" si="8"/>
        <v>334188033.80000001</v>
      </c>
      <c r="G45" s="107">
        <f>F45-B45</f>
        <v>57557020.160000026</v>
      </c>
    </row>
    <row r="46" spans="1:8">
      <c r="A46" s="112" t="s">
        <v>272</v>
      </c>
      <c r="B46" s="107">
        <v>0</v>
      </c>
      <c r="C46" s="107">
        <v>0</v>
      </c>
      <c r="D46" s="107">
        <f>B46+C46</f>
        <v>0</v>
      </c>
      <c r="E46" s="107">
        <v>0</v>
      </c>
      <c r="F46" s="107">
        <v>0</v>
      </c>
      <c r="G46" s="107">
        <f>F46-B46</f>
        <v>0</v>
      </c>
    </row>
    <row r="47" spans="1:8">
      <c r="A47" s="112" t="s">
        <v>273</v>
      </c>
      <c r="B47" s="107">
        <v>0</v>
      </c>
      <c r="C47" s="107">
        <v>0</v>
      </c>
      <c r="D47" s="107">
        <f t="shared" ref="D47:D53" si="9">B47+C47</f>
        <v>0</v>
      </c>
      <c r="E47" s="107">
        <v>0</v>
      </c>
      <c r="F47" s="107">
        <v>0</v>
      </c>
      <c r="G47" s="107">
        <f t="shared" ref="G47:G48" si="10">F47-B47</f>
        <v>0</v>
      </c>
    </row>
    <row r="48" spans="1:8">
      <c r="A48" s="112" t="s">
        <v>274</v>
      </c>
      <c r="B48" s="88">
        <v>81761657.310000002</v>
      </c>
      <c r="C48" s="88">
        <v>5833976.21</v>
      </c>
      <c r="D48" s="107">
        <f t="shared" si="9"/>
        <v>87595633.519999996</v>
      </c>
      <c r="E48" s="88">
        <v>87902831.030000001</v>
      </c>
      <c r="F48" s="88">
        <v>87902831.030000001</v>
      </c>
      <c r="G48" s="107">
        <f t="shared" si="10"/>
        <v>6141173.7199999988</v>
      </c>
    </row>
    <row r="49" spans="1:7" ht="28.8">
      <c r="A49" s="112" t="s">
        <v>275</v>
      </c>
      <c r="B49" s="88">
        <v>194869356.33000001</v>
      </c>
      <c r="C49" s="88">
        <v>50725088.340000004</v>
      </c>
      <c r="D49" s="107">
        <f t="shared" si="9"/>
        <v>245594444.67000002</v>
      </c>
      <c r="E49" s="88">
        <v>246285202.77000001</v>
      </c>
      <c r="F49" s="88">
        <v>246285202.77000001</v>
      </c>
      <c r="G49" s="107">
        <f>F49-B49</f>
        <v>51415846.439999998</v>
      </c>
    </row>
    <row r="50" spans="1:7">
      <c r="A50" s="112" t="s">
        <v>276</v>
      </c>
      <c r="B50" s="107">
        <v>0</v>
      </c>
      <c r="C50" s="107">
        <v>0</v>
      </c>
      <c r="D50" s="107">
        <f t="shared" si="9"/>
        <v>0</v>
      </c>
      <c r="E50" s="107">
        <v>0</v>
      </c>
      <c r="F50" s="107">
        <v>0</v>
      </c>
      <c r="G50" s="107">
        <f t="shared" ref="G50:G63" si="11">F50-B50</f>
        <v>0</v>
      </c>
    </row>
    <row r="51" spans="1:7">
      <c r="A51" s="112" t="s">
        <v>277</v>
      </c>
      <c r="B51" s="107">
        <v>0</v>
      </c>
      <c r="C51" s="107">
        <v>0</v>
      </c>
      <c r="D51" s="107">
        <f t="shared" si="9"/>
        <v>0</v>
      </c>
      <c r="E51" s="107">
        <v>0</v>
      </c>
      <c r="F51" s="107">
        <v>0</v>
      </c>
      <c r="G51" s="107">
        <f t="shared" si="11"/>
        <v>0</v>
      </c>
    </row>
    <row r="52" spans="1:7" ht="28.8">
      <c r="A52" s="113" t="s">
        <v>278</v>
      </c>
      <c r="B52" s="107">
        <v>0</v>
      </c>
      <c r="C52" s="107">
        <v>0</v>
      </c>
      <c r="D52" s="107">
        <f t="shared" si="9"/>
        <v>0</v>
      </c>
      <c r="E52" s="107">
        <v>0</v>
      </c>
      <c r="F52" s="107">
        <v>0</v>
      </c>
      <c r="G52" s="107">
        <f t="shared" si="11"/>
        <v>0</v>
      </c>
    </row>
    <row r="53" spans="1:7">
      <c r="A53" s="110" t="s">
        <v>279</v>
      </c>
      <c r="B53" s="107">
        <v>0</v>
      </c>
      <c r="C53" s="107">
        <v>0</v>
      </c>
      <c r="D53" s="107">
        <f t="shared" si="9"/>
        <v>0</v>
      </c>
      <c r="E53" s="107">
        <v>0</v>
      </c>
      <c r="F53" s="107">
        <v>0</v>
      </c>
      <c r="G53" s="107">
        <f t="shared" si="11"/>
        <v>0</v>
      </c>
    </row>
    <row r="54" spans="1:7">
      <c r="A54" s="75" t="s">
        <v>280</v>
      </c>
      <c r="B54" s="107">
        <f>SUM(B55:B58)</f>
        <v>0</v>
      </c>
      <c r="C54" s="107">
        <f t="shared" ref="C54:F54" si="12">SUM(C55:C58)</f>
        <v>593155.43999999994</v>
      </c>
      <c r="D54" s="107">
        <f t="shared" si="12"/>
        <v>593155.43999999994</v>
      </c>
      <c r="E54" s="107">
        <f t="shared" si="12"/>
        <v>5410.44</v>
      </c>
      <c r="F54" s="107">
        <f t="shared" si="12"/>
        <v>5410.44</v>
      </c>
      <c r="G54" s="107">
        <f t="shared" si="11"/>
        <v>5410.44</v>
      </c>
    </row>
    <row r="55" spans="1:7">
      <c r="A55" s="113" t="s">
        <v>281</v>
      </c>
      <c r="B55" s="107">
        <v>0</v>
      </c>
      <c r="C55" s="107">
        <v>0</v>
      </c>
      <c r="D55" s="107">
        <f t="shared" ref="D55:D58" si="13">B55+C55</f>
        <v>0</v>
      </c>
      <c r="E55" s="107">
        <v>0</v>
      </c>
      <c r="F55" s="107">
        <v>0</v>
      </c>
      <c r="G55" s="107">
        <f t="shared" si="11"/>
        <v>0</v>
      </c>
    </row>
    <row r="56" spans="1:7">
      <c r="A56" s="112" t="s">
        <v>282</v>
      </c>
      <c r="B56" s="107">
        <v>0</v>
      </c>
      <c r="C56" s="107">
        <v>0</v>
      </c>
      <c r="D56" s="107">
        <f t="shared" si="13"/>
        <v>0</v>
      </c>
      <c r="E56" s="107">
        <v>0</v>
      </c>
      <c r="F56" s="107">
        <v>0</v>
      </c>
      <c r="G56" s="107">
        <f t="shared" si="11"/>
        <v>0</v>
      </c>
    </row>
    <row r="57" spans="1:7">
      <c r="A57" s="112" t="s">
        <v>283</v>
      </c>
      <c r="B57" s="107">
        <v>0</v>
      </c>
      <c r="C57" s="107">
        <v>0</v>
      </c>
      <c r="D57" s="107">
        <f t="shared" si="13"/>
        <v>0</v>
      </c>
      <c r="E57" s="107">
        <v>0</v>
      </c>
      <c r="F57" s="107">
        <v>0</v>
      </c>
      <c r="G57" s="107">
        <f t="shared" si="11"/>
        <v>0</v>
      </c>
    </row>
    <row r="58" spans="1:7">
      <c r="A58" s="113" t="s">
        <v>284</v>
      </c>
      <c r="B58" s="88">
        <v>0</v>
      </c>
      <c r="C58" s="88">
        <v>593155.43999999994</v>
      </c>
      <c r="D58" s="107">
        <f t="shared" si="13"/>
        <v>593155.43999999994</v>
      </c>
      <c r="E58" s="88">
        <v>5410.44</v>
      </c>
      <c r="F58" s="88">
        <v>5410.44</v>
      </c>
      <c r="G58" s="107">
        <f t="shared" si="11"/>
        <v>5410.44</v>
      </c>
    </row>
    <row r="59" spans="1:7">
      <c r="A59" s="75" t="s">
        <v>285</v>
      </c>
      <c r="B59" s="107">
        <f>B60+B61</f>
        <v>0</v>
      </c>
      <c r="C59" s="107">
        <f t="shared" ref="C59:F59" si="14">C60+C61</f>
        <v>0</v>
      </c>
      <c r="D59" s="107">
        <f t="shared" si="14"/>
        <v>0</v>
      </c>
      <c r="E59" s="107">
        <f t="shared" si="14"/>
        <v>0</v>
      </c>
      <c r="F59" s="107">
        <f t="shared" si="14"/>
        <v>0</v>
      </c>
      <c r="G59" s="107">
        <f t="shared" si="11"/>
        <v>0</v>
      </c>
    </row>
    <row r="60" spans="1:7">
      <c r="A60" s="112" t="s">
        <v>286</v>
      </c>
      <c r="B60" s="88">
        <v>0</v>
      </c>
      <c r="C60" s="88">
        <v>0</v>
      </c>
      <c r="D60" s="107">
        <f t="shared" ref="D60:D63" si="15">B60+C60</f>
        <v>0</v>
      </c>
      <c r="E60" s="88">
        <v>0</v>
      </c>
      <c r="F60" s="88">
        <v>0</v>
      </c>
      <c r="G60" s="107">
        <f t="shared" si="11"/>
        <v>0</v>
      </c>
    </row>
    <row r="61" spans="1:7">
      <c r="A61" s="112" t="s">
        <v>287</v>
      </c>
      <c r="B61" s="88">
        <v>0</v>
      </c>
      <c r="C61" s="88">
        <v>0</v>
      </c>
      <c r="D61" s="107">
        <f t="shared" si="15"/>
        <v>0</v>
      </c>
      <c r="E61" s="88">
        <v>0</v>
      </c>
      <c r="F61" s="88">
        <v>0</v>
      </c>
      <c r="G61" s="107">
        <f t="shared" si="11"/>
        <v>0</v>
      </c>
    </row>
    <row r="62" spans="1:7">
      <c r="A62" s="166" t="s">
        <v>480</v>
      </c>
      <c r="B62" s="88">
        <v>0</v>
      </c>
      <c r="C62" s="88">
        <v>0</v>
      </c>
      <c r="D62" s="107">
        <f t="shared" si="15"/>
        <v>0</v>
      </c>
      <c r="E62" s="88">
        <v>0</v>
      </c>
      <c r="F62" s="88">
        <v>0</v>
      </c>
      <c r="G62" s="107">
        <f t="shared" si="11"/>
        <v>0</v>
      </c>
    </row>
    <row r="63" spans="1:7">
      <c r="A63" s="75" t="s">
        <v>288</v>
      </c>
      <c r="B63" s="88">
        <v>0</v>
      </c>
      <c r="C63" s="88">
        <v>0</v>
      </c>
      <c r="D63" s="107">
        <f t="shared" si="15"/>
        <v>0</v>
      </c>
      <c r="E63" s="88">
        <v>0</v>
      </c>
      <c r="F63" s="88">
        <v>0</v>
      </c>
      <c r="G63" s="107">
        <f t="shared" si="11"/>
        <v>0</v>
      </c>
    </row>
    <row r="64" spans="1:7">
      <c r="A64" s="11"/>
      <c r="B64" s="89"/>
      <c r="C64" s="89"/>
      <c r="D64" s="89"/>
      <c r="E64" s="89"/>
      <c r="F64" s="89"/>
      <c r="G64" s="89"/>
    </row>
    <row r="65" spans="1:7">
      <c r="A65" s="16" t="s">
        <v>289</v>
      </c>
      <c r="B65" s="87">
        <f>B45+B54+B59+B62+B63</f>
        <v>276631013.63999999</v>
      </c>
      <c r="C65" s="87">
        <f t="shared" ref="C65:F65" si="16">C45+C54+C59+C62+C63</f>
        <v>57152219.990000002</v>
      </c>
      <c r="D65" s="87">
        <f t="shared" si="16"/>
        <v>333783233.63</v>
      </c>
      <c r="E65" s="87">
        <f t="shared" si="16"/>
        <v>334193444.24000001</v>
      </c>
      <c r="F65" s="87">
        <f t="shared" si="16"/>
        <v>334193444.24000001</v>
      </c>
      <c r="G65" s="87">
        <f>F65-B65</f>
        <v>57562430.600000024</v>
      </c>
    </row>
    <row r="66" spans="1:7">
      <c r="A66" s="11"/>
      <c r="B66" s="89"/>
      <c r="C66" s="89"/>
      <c r="D66" s="89"/>
      <c r="E66" s="89"/>
      <c r="F66" s="89"/>
      <c r="G66" s="89"/>
    </row>
    <row r="67" spans="1:7">
      <c r="A67" s="16" t="s">
        <v>290</v>
      </c>
      <c r="B67" s="87">
        <f>B68</f>
        <v>0</v>
      </c>
      <c r="C67" s="87">
        <f t="shared" ref="C67:G67" si="17">C68</f>
        <v>0</v>
      </c>
      <c r="D67" s="87">
        <f t="shared" si="17"/>
        <v>0</v>
      </c>
      <c r="E67" s="87">
        <f t="shared" si="17"/>
        <v>0</v>
      </c>
      <c r="F67" s="87">
        <f t="shared" si="17"/>
        <v>0</v>
      </c>
      <c r="G67" s="87">
        <f t="shared" si="17"/>
        <v>0</v>
      </c>
    </row>
    <row r="68" spans="1:7">
      <c r="A68" s="75" t="s">
        <v>291</v>
      </c>
      <c r="B68" s="88">
        <v>0</v>
      </c>
      <c r="C68" s="88">
        <v>0</v>
      </c>
      <c r="D68" s="107">
        <f>B68+C68</f>
        <v>0</v>
      </c>
      <c r="E68" s="88">
        <v>0</v>
      </c>
      <c r="F68" s="88">
        <v>0</v>
      </c>
      <c r="G68" s="107">
        <f t="shared" ref="G68" si="18">F68-B68</f>
        <v>0</v>
      </c>
    </row>
    <row r="69" spans="1:7">
      <c r="A69" s="11"/>
      <c r="B69" s="89"/>
      <c r="C69" s="89"/>
      <c r="D69" s="89"/>
      <c r="E69" s="89"/>
      <c r="F69" s="89"/>
      <c r="G69" s="89"/>
    </row>
    <row r="70" spans="1:7">
      <c r="A70" s="16" t="s">
        <v>292</v>
      </c>
      <c r="B70" s="87">
        <f>B41+B65+B67</f>
        <v>876250277.58000004</v>
      </c>
      <c r="C70" s="87">
        <f t="shared" ref="C70:G70" si="19">C41+C65+C67</f>
        <v>301486024.34000003</v>
      </c>
      <c r="D70" s="87">
        <f t="shared" si="19"/>
        <v>1177736301.9200001</v>
      </c>
      <c r="E70" s="87">
        <f t="shared" si="19"/>
        <v>1050292004.64</v>
      </c>
      <c r="F70" s="87">
        <f t="shared" si="19"/>
        <v>1042171540.23</v>
      </c>
      <c r="G70" s="87">
        <f t="shared" si="19"/>
        <v>165921262.64999998</v>
      </c>
    </row>
    <row r="71" spans="1:7">
      <c r="A71" s="11"/>
      <c r="B71" s="89"/>
      <c r="C71" s="89"/>
      <c r="D71" s="89"/>
      <c r="E71" s="89"/>
      <c r="F71" s="89"/>
      <c r="G71" s="89"/>
    </row>
    <row r="72" spans="1:7">
      <c r="A72" s="16" t="s">
        <v>293</v>
      </c>
      <c r="B72" s="89"/>
      <c r="C72" s="89"/>
      <c r="D72" s="89"/>
      <c r="E72" s="89"/>
      <c r="F72" s="89"/>
      <c r="G72" s="89"/>
    </row>
    <row r="73" spans="1:7">
      <c r="A73" s="114" t="s">
        <v>294</v>
      </c>
      <c r="B73" s="88">
        <v>0</v>
      </c>
      <c r="C73" s="88">
        <v>0</v>
      </c>
      <c r="D73" s="107">
        <f t="shared" ref="D73:D74" si="20">B73+C73</f>
        <v>0</v>
      </c>
      <c r="E73" s="88">
        <v>0</v>
      </c>
      <c r="F73" s="88">
        <v>0</v>
      </c>
      <c r="G73" s="107">
        <f t="shared" ref="G73:G74" si="21">F73-B73</f>
        <v>0</v>
      </c>
    </row>
    <row r="74" spans="1:7" ht="28.8">
      <c r="A74" s="114" t="s">
        <v>295</v>
      </c>
      <c r="B74" s="88">
        <v>0</v>
      </c>
      <c r="C74" s="88">
        <v>0</v>
      </c>
      <c r="D74" s="107">
        <f t="shared" si="20"/>
        <v>0</v>
      </c>
      <c r="E74" s="88">
        <v>0</v>
      </c>
      <c r="F74" s="88">
        <v>0</v>
      </c>
      <c r="G74" s="107">
        <f t="shared" si="21"/>
        <v>0</v>
      </c>
    </row>
    <row r="75" spans="1:7">
      <c r="A75" s="82" t="s">
        <v>296</v>
      </c>
      <c r="B75" s="87">
        <f>B73+B74</f>
        <v>0</v>
      </c>
      <c r="C75" s="87">
        <f t="shared" ref="C75:G75" si="22">C73+C74</f>
        <v>0</v>
      </c>
      <c r="D75" s="87">
        <f t="shared" si="22"/>
        <v>0</v>
      </c>
      <c r="E75" s="87">
        <f t="shared" si="22"/>
        <v>0</v>
      </c>
      <c r="F75" s="87">
        <f t="shared" si="22"/>
        <v>0</v>
      </c>
      <c r="G75" s="87">
        <f t="shared" si="22"/>
        <v>0</v>
      </c>
    </row>
    <row r="76" spans="1:7">
      <c r="A76" s="70"/>
      <c r="B76" s="103"/>
      <c r="C76" s="103"/>
      <c r="D76" s="103"/>
      <c r="E76" s="103"/>
      <c r="F76" s="103"/>
      <c r="G76" s="103"/>
    </row>
    <row r="77" spans="1:7">
      <c r="B77" s="115"/>
      <c r="C77" s="115"/>
      <c r="D77" s="115"/>
      <c r="E77" s="115"/>
      <c r="F77" s="115"/>
      <c r="G77" s="115"/>
    </row>
    <row r="78" spans="1:7">
      <c r="A78" s="158"/>
      <c r="B78" s="159"/>
      <c r="C78" s="159"/>
      <c r="D78" s="159"/>
      <c r="E78" s="159"/>
      <c r="F78" s="159"/>
      <c r="G78" s="160"/>
    </row>
    <row r="79" spans="1:7">
      <c r="B79" s="115"/>
      <c r="C79" s="115"/>
      <c r="D79" s="115"/>
      <c r="E79" s="115"/>
      <c r="F79" s="115"/>
      <c r="G79" s="116"/>
    </row>
    <row r="80" spans="1:7">
      <c r="B80" s="117"/>
      <c r="C80" s="117"/>
      <c r="D80" s="117"/>
      <c r="E80" s="117"/>
      <c r="F80" s="117"/>
      <c r="G80" s="11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zoomScale="50" zoomScaleNormal="50" workbookViewId="0">
      <selection sqref="A1:G1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196" t="s">
        <v>297</v>
      </c>
      <c r="B1" s="193"/>
      <c r="C1" s="193"/>
      <c r="D1" s="193"/>
      <c r="E1" s="193"/>
      <c r="F1" s="193"/>
      <c r="G1" s="193"/>
    </row>
    <row r="2" spans="1:8">
      <c r="A2" s="197" t="s">
        <v>121</v>
      </c>
      <c r="B2" s="197"/>
      <c r="C2" s="197"/>
      <c r="D2" s="197"/>
      <c r="E2" s="197"/>
      <c r="F2" s="197"/>
      <c r="G2" s="197"/>
    </row>
    <row r="3" spans="1:8">
      <c r="A3" s="198" t="s">
        <v>298</v>
      </c>
      <c r="B3" s="198"/>
      <c r="C3" s="198"/>
      <c r="D3" s="198"/>
      <c r="E3" s="198"/>
      <c r="F3" s="198"/>
      <c r="G3" s="198"/>
    </row>
    <row r="4" spans="1:8">
      <c r="A4" s="198" t="s">
        <v>299</v>
      </c>
      <c r="B4" s="198"/>
      <c r="C4" s="198"/>
      <c r="D4" s="198"/>
      <c r="E4" s="198"/>
      <c r="F4" s="198"/>
      <c r="G4" s="198"/>
    </row>
    <row r="5" spans="1:8">
      <c r="A5" s="199" t="s">
        <v>167</v>
      </c>
      <c r="B5" s="199"/>
      <c r="C5" s="199"/>
      <c r="D5" s="199"/>
      <c r="E5" s="199"/>
      <c r="F5" s="199"/>
      <c r="G5" s="199"/>
    </row>
    <row r="6" spans="1:8">
      <c r="A6" s="191" t="s">
        <v>2</v>
      </c>
      <c r="B6" s="191"/>
      <c r="C6" s="191"/>
      <c r="D6" s="191"/>
      <c r="E6" s="191"/>
      <c r="F6" s="191"/>
      <c r="G6" s="191"/>
    </row>
    <row r="7" spans="1:8">
      <c r="A7" s="194" t="s">
        <v>4</v>
      </c>
      <c r="B7" s="194" t="s">
        <v>300</v>
      </c>
      <c r="C7" s="194"/>
      <c r="D7" s="194"/>
      <c r="E7" s="194"/>
      <c r="F7" s="194"/>
      <c r="G7" s="195" t="s">
        <v>301</v>
      </c>
    </row>
    <row r="8" spans="1:8" ht="28.8">
      <c r="A8" s="194"/>
      <c r="B8" s="154" t="s">
        <v>302</v>
      </c>
      <c r="C8" s="154" t="s">
        <v>303</v>
      </c>
      <c r="D8" s="154" t="s">
        <v>304</v>
      </c>
      <c r="E8" s="154" t="s">
        <v>193</v>
      </c>
      <c r="F8" s="154" t="s">
        <v>305</v>
      </c>
      <c r="G8" s="194"/>
    </row>
    <row r="9" spans="1:8">
      <c r="A9" s="118" t="s">
        <v>306</v>
      </c>
      <c r="B9" s="119">
        <f>B10+B18+B189+B28+B38+B48+B58+B62+B71+B75</f>
        <v>599619263.94000006</v>
      </c>
      <c r="C9" s="119">
        <f t="shared" ref="C9:G9" si="0">C10+C18+C189+C28+C38+C48+C58+C62+C71+C75</f>
        <v>335296387</v>
      </c>
      <c r="D9" s="119">
        <f t="shared" si="0"/>
        <v>934915650.94000006</v>
      </c>
      <c r="E9" s="119">
        <f t="shared" si="0"/>
        <v>606089389.44000006</v>
      </c>
      <c r="F9" s="119">
        <f t="shared" si="0"/>
        <v>590185817.63999999</v>
      </c>
      <c r="G9" s="119">
        <f t="shared" si="0"/>
        <v>328826261.5</v>
      </c>
    </row>
    <row r="10" spans="1:8">
      <c r="A10" s="120" t="s">
        <v>307</v>
      </c>
      <c r="B10" s="121">
        <f>SUM(B11:B17)</f>
        <v>330202888.19</v>
      </c>
      <c r="C10" s="121">
        <f t="shared" ref="C10:G10" si="1">SUM(C11:C17)</f>
        <v>0</v>
      </c>
      <c r="D10" s="121">
        <f t="shared" si="1"/>
        <v>330202888.19000006</v>
      </c>
      <c r="E10" s="121">
        <f t="shared" si="1"/>
        <v>289291379.61000001</v>
      </c>
      <c r="F10" s="121">
        <f t="shared" si="1"/>
        <v>282043689.19999999</v>
      </c>
      <c r="G10" s="121">
        <f t="shared" si="1"/>
        <v>40911508.579999998</v>
      </c>
    </row>
    <row r="11" spans="1:8">
      <c r="A11" s="122" t="s">
        <v>308</v>
      </c>
      <c r="B11" s="161">
        <v>187909673.75</v>
      </c>
      <c r="C11" s="161">
        <v>-780143.85</v>
      </c>
      <c r="D11" s="121">
        <f>B11+C11</f>
        <v>187129529.90000001</v>
      </c>
      <c r="E11" s="161">
        <v>170362504.37</v>
      </c>
      <c r="F11" s="161">
        <v>170362504.37</v>
      </c>
      <c r="G11" s="121">
        <f>D11-E11</f>
        <v>16767025.530000001</v>
      </c>
      <c r="H11" s="123"/>
    </row>
    <row r="12" spans="1:8">
      <c r="A12" s="122" t="s">
        <v>309</v>
      </c>
      <c r="B12" s="161">
        <v>1035624.21</v>
      </c>
      <c r="C12" s="161">
        <v>1000000</v>
      </c>
      <c r="D12" s="121">
        <f t="shared" ref="D12:D17" si="2">B12+C12</f>
        <v>2035624.21</v>
      </c>
      <c r="E12" s="161">
        <v>1603688.93</v>
      </c>
      <c r="F12" s="161">
        <v>1603688.93</v>
      </c>
      <c r="G12" s="121">
        <f t="shared" ref="G12:G17" si="3">D12-E12</f>
        <v>431935.28</v>
      </c>
      <c r="H12" s="123"/>
    </row>
    <row r="13" spans="1:8">
      <c r="A13" s="122" t="s">
        <v>310</v>
      </c>
      <c r="B13" s="161">
        <v>34765104.549999997</v>
      </c>
      <c r="C13" s="161">
        <v>1867302.57</v>
      </c>
      <c r="D13" s="121">
        <f t="shared" si="2"/>
        <v>36632407.119999997</v>
      </c>
      <c r="E13" s="161">
        <v>31032787.41</v>
      </c>
      <c r="F13" s="161">
        <v>31032787.41</v>
      </c>
      <c r="G13" s="121">
        <f t="shared" si="3"/>
        <v>5599619.7099999972</v>
      </c>
      <c r="H13" s="123"/>
    </row>
    <row r="14" spans="1:8">
      <c r="A14" s="122" t="s">
        <v>311</v>
      </c>
      <c r="B14" s="161">
        <v>69552177.019999996</v>
      </c>
      <c r="C14" s="161">
        <v>1189087.8999999999</v>
      </c>
      <c r="D14" s="121">
        <f t="shared" si="2"/>
        <v>70741264.920000002</v>
      </c>
      <c r="E14" s="161">
        <v>60438090.079999998</v>
      </c>
      <c r="F14" s="161">
        <v>53190399.670000002</v>
      </c>
      <c r="G14" s="121">
        <f t="shared" si="3"/>
        <v>10303174.840000004</v>
      </c>
      <c r="H14" s="123"/>
    </row>
    <row r="15" spans="1:8">
      <c r="A15" s="122" t="s">
        <v>312</v>
      </c>
      <c r="B15" s="161">
        <v>23180684.719999999</v>
      </c>
      <c r="C15" s="161">
        <v>4677693.76</v>
      </c>
      <c r="D15" s="121">
        <f t="shared" si="2"/>
        <v>27858378.479999997</v>
      </c>
      <c r="E15" s="161">
        <v>25854308.82</v>
      </c>
      <c r="F15" s="161">
        <v>25854308.82</v>
      </c>
      <c r="G15" s="121">
        <f t="shared" si="3"/>
        <v>2004069.6599999964</v>
      </c>
      <c r="H15" s="123"/>
    </row>
    <row r="16" spans="1:8">
      <c r="A16" s="122" t="s">
        <v>313</v>
      </c>
      <c r="B16" s="161">
        <v>13759623.939999999</v>
      </c>
      <c r="C16" s="161">
        <v>-7953940.3799999999</v>
      </c>
      <c r="D16" s="121">
        <f t="shared" si="2"/>
        <v>5805683.5599999996</v>
      </c>
      <c r="E16" s="161">
        <v>0</v>
      </c>
      <c r="F16" s="161">
        <v>0</v>
      </c>
      <c r="G16" s="121">
        <f t="shared" si="3"/>
        <v>5805683.5599999996</v>
      </c>
      <c r="H16" s="123"/>
    </row>
    <row r="17" spans="1:8">
      <c r="A17" s="122" t="s">
        <v>314</v>
      </c>
      <c r="B17" s="121">
        <v>0</v>
      </c>
      <c r="C17" s="121">
        <v>0</v>
      </c>
      <c r="D17" s="121">
        <f t="shared" si="2"/>
        <v>0</v>
      </c>
      <c r="E17" s="121">
        <v>0</v>
      </c>
      <c r="F17" s="121">
        <v>0</v>
      </c>
      <c r="G17" s="121">
        <f t="shared" si="3"/>
        <v>0</v>
      </c>
      <c r="H17" s="123"/>
    </row>
    <row r="18" spans="1:8">
      <c r="A18" s="120" t="s">
        <v>315</v>
      </c>
      <c r="B18" s="121">
        <f>SUM(B19:B27)</f>
        <v>51426955.170000002</v>
      </c>
      <c r="C18" s="121">
        <f t="shared" ref="C18:G18" si="4">SUM(C19:C27)</f>
        <v>16798377.73</v>
      </c>
      <c r="D18" s="121">
        <f t="shared" si="4"/>
        <v>68225332.900000006</v>
      </c>
      <c r="E18" s="121">
        <f t="shared" si="4"/>
        <v>35424166.980000004</v>
      </c>
      <c r="F18" s="121">
        <f t="shared" si="4"/>
        <v>33424260.150000002</v>
      </c>
      <c r="G18" s="121">
        <f t="shared" si="4"/>
        <v>32801165.920000002</v>
      </c>
    </row>
    <row r="19" spans="1:8">
      <c r="A19" s="122" t="s">
        <v>316</v>
      </c>
      <c r="B19" s="161">
        <v>5965497.9000000004</v>
      </c>
      <c r="C19" s="161">
        <v>1224144.25</v>
      </c>
      <c r="D19" s="121">
        <f t="shared" ref="D19:D27" si="5">B19+C19</f>
        <v>7189642.1500000004</v>
      </c>
      <c r="E19" s="161">
        <v>4293408.97</v>
      </c>
      <c r="F19" s="161">
        <v>4140394.45</v>
      </c>
      <c r="G19" s="121">
        <f t="shared" ref="G19:G27" si="6">D19-E19</f>
        <v>2896233.1800000006</v>
      </c>
      <c r="H19" s="123"/>
    </row>
    <row r="20" spans="1:8">
      <c r="A20" s="122" t="s">
        <v>317</v>
      </c>
      <c r="B20" s="161">
        <v>1373583.27</v>
      </c>
      <c r="C20" s="161">
        <v>519500</v>
      </c>
      <c r="D20" s="121">
        <f t="shared" si="5"/>
        <v>1893083.27</v>
      </c>
      <c r="E20" s="161">
        <v>1327846.67</v>
      </c>
      <c r="F20" s="161">
        <v>1153837.43</v>
      </c>
      <c r="G20" s="121">
        <f t="shared" si="6"/>
        <v>565236.60000000009</v>
      </c>
      <c r="H20" s="123"/>
    </row>
    <row r="21" spans="1:8">
      <c r="A21" s="122" t="s">
        <v>318</v>
      </c>
      <c r="B21" s="161">
        <v>134950</v>
      </c>
      <c r="C21" s="161">
        <v>0</v>
      </c>
      <c r="D21" s="121">
        <f t="shared" si="5"/>
        <v>134950</v>
      </c>
      <c r="E21" s="161">
        <v>14147</v>
      </c>
      <c r="F21" s="161">
        <v>14147</v>
      </c>
      <c r="G21" s="121">
        <f t="shared" si="6"/>
        <v>120803</v>
      </c>
      <c r="H21" s="123"/>
    </row>
    <row r="22" spans="1:8">
      <c r="A22" s="122" t="s">
        <v>319</v>
      </c>
      <c r="B22" s="161">
        <v>21714113.07</v>
      </c>
      <c r="C22" s="161">
        <v>5846054</v>
      </c>
      <c r="D22" s="121">
        <f t="shared" si="5"/>
        <v>27560167.07</v>
      </c>
      <c r="E22" s="161">
        <v>11591759.1</v>
      </c>
      <c r="F22" s="161">
        <v>11025807.130000001</v>
      </c>
      <c r="G22" s="121">
        <f t="shared" si="6"/>
        <v>15968407.970000001</v>
      </c>
      <c r="H22" s="123"/>
    </row>
    <row r="23" spans="1:8">
      <c r="A23" s="122" t="s">
        <v>320</v>
      </c>
      <c r="B23" s="161">
        <v>1276313.55</v>
      </c>
      <c r="C23" s="161">
        <v>120000</v>
      </c>
      <c r="D23" s="121">
        <f t="shared" si="5"/>
        <v>1396313.55</v>
      </c>
      <c r="E23" s="161">
        <v>587266.26</v>
      </c>
      <c r="F23" s="161">
        <v>446590.26</v>
      </c>
      <c r="G23" s="121">
        <f t="shared" si="6"/>
        <v>809047.29</v>
      </c>
      <c r="H23" s="123"/>
    </row>
    <row r="24" spans="1:8">
      <c r="A24" s="122" t="s">
        <v>321</v>
      </c>
      <c r="B24" s="161">
        <v>1425987.5</v>
      </c>
      <c r="C24" s="161">
        <v>5243672.78</v>
      </c>
      <c r="D24" s="121">
        <f t="shared" si="5"/>
        <v>6669660.2800000003</v>
      </c>
      <c r="E24" s="161">
        <v>2797883.29</v>
      </c>
      <c r="F24" s="161">
        <v>2693504.33</v>
      </c>
      <c r="G24" s="121">
        <f t="shared" si="6"/>
        <v>3871776.99</v>
      </c>
      <c r="H24" s="123"/>
    </row>
    <row r="25" spans="1:8">
      <c r="A25" s="122" t="s">
        <v>322</v>
      </c>
      <c r="B25" s="161">
        <v>9191439.9700000007</v>
      </c>
      <c r="C25" s="161">
        <v>693755</v>
      </c>
      <c r="D25" s="121">
        <f t="shared" si="5"/>
        <v>9885194.9700000007</v>
      </c>
      <c r="E25" s="161">
        <v>5045229.92</v>
      </c>
      <c r="F25" s="161">
        <v>4829996.55</v>
      </c>
      <c r="G25" s="121">
        <f t="shared" si="6"/>
        <v>4839965.0500000007</v>
      </c>
      <c r="H25" s="123"/>
    </row>
    <row r="26" spans="1:8">
      <c r="A26" s="122" t="s">
        <v>323</v>
      </c>
      <c r="B26" s="121">
        <v>0</v>
      </c>
      <c r="C26" s="121">
        <v>0</v>
      </c>
      <c r="D26" s="121">
        <f t="shared" si="5"/>
        <v>0</v>
      </c>
      <c r="E26" s="121">
        <v>0</v>
      </c>
      <c r="F26" s="121">
        <v>0</v>
      </c>
      <c r="G26" s="121">
        <f t="shared" si="6"/>
        <v>0</v>
      </c>
      <c r="H26" s="123"/>
    </row>
    <row r="27" spans="1:8">
      <c r="A27" s="122" t="s">
        <v>324</v>
      </c>
      <c r="B27" s="161">
        <v>10345069.91</v>
      </c>
      <c r="C27" s="161">
        <v>3151251.7</v>
      </c>
      <c r="D27" s="121">
        <f t="shared" si="5"/>
        <v>13496321.609999999</v>
      </c>
      <c r="E27" s="161">
        <v>9766625.7699999996</v>
      </c>
      <c r="F27" s="161">
        <v>9119983</v>
      </c>
      <c r="G27" s="121">
        <f t="shared" si="6"/>
        <v>3729695.84</v>
      </c>
      <c r="H27" s="123"/>
    </row>
    <row r="28" spans="1:8">
      <c r="A28" s="120" t="s">
        <v>325</v>
      </c>
      <c r="B28" s="121">
        <f>SUM(B29:B37)</f>
        <v>83647136.25999999</v>
      </c>
      <c r="C28" s="121">
        <f t="shared" ref="C28:G28" si="7">SUM(C29:C37)</f>
        <v>85163137.989999995</v>
      </c>
      <c r="D28" s="121">
        <f t="shared" si="7"/>
        <v>168810274.25000003</v>
      </c>
      <c r="E28" s="121">
        <f t="shared" si="7"/>
        <v>109695131.93000001</v>
      </c>
      <c r="F28" s="121">
        <f t="shared" si="7"/>
        <v>104974987.17999999</v>
      </c>
      <c r="G28" s="121">
        <f t="shared" si="7"/>
        <v>59115142.319999993</v>
      </c>
    </row>
    <row r="29" spans="1:8">
      <c r="A29" s="122" t="s">
        <v>326</v>
      </c>
      <c r="B29" s="161">
        <v>7266152.5099999998</v>
      </c>
      <c r="C29" s="161">
        <v>30362000</v>
      </c>
      <c r="D29" s="121">
        <f t="shared" ref="D29:D82" si="8">B29+C29</f>
        <v>37628152.509999998</v>
      </c>
      <c r="E29" s="161">
        <v>33547850.98</v>
      </c>
      <c r="F29" s="161">
        <v>32280551.719999999</v>
      </c>
      <c r="G29" s="121">
        <f t="shared" ref="G29:G37" si="9">D29-E29</f>
        <v>4080301.5299999975</v>
      </c>
      <c r="H29" s="123"/>
    </row>
    <row r="30" spans="1:8">
      <c r="A30" s="122" t="s">
        <v>327</v>
      </c>
      <c r="B30" s="161">
        <v>5097685.5</v>
      </c>
      <c r="C30" s="161">
        <v>2142760</v>
      </c>
      <c r="D30" s="121">
        <f t="shared" si="8"/>
        <v>7240445.5</v>
      </c>
      <c r="E30" s="161">
        <v>3477901.68</v>
      </c>
      <c r="F30" s="161">
        <v>3401225.68</v>
      </c>
      <c r="G30" s="121">
        <f t="shared" si="9"/>
        <v>3762543.82</v>
      </c>
      <c r="H30" s="123"/>
    </row>
    <row r="31" spans="1:8">
      <c r="A31" s="122" t="s">
        <v>328</v>
      </c>
      <c r="B31" s="161">
        <v>21634289.5</v>
      </c>
      <c r="C31" s="161">
        <v>18495926.989999998</v>
      </c>
      <c r="D31" s="121">
        <f t="shared" si="8"/>
        <v>40130216.489999995</v>
      </c>
      <c r="E31" s="161">
        <v>28139232.82</v>
      </c>
      <c r="F31" s="161">
        <v>27665543.52</v>
      </c>
      <c r="G31" s="121">
        <f t="shared" si="9"/>
        <v>11990983.669999994</v>
      </c>
      <c r="H31" s="123"/>
    </row>
    <row r="32" spans="1:8">
      <c r="A32" s="122" t="s">
        <v>329</v>
      </c>
      <c r="B32" s="161">
        <v>4675000</v>
      </c>
      <c r="C32" s="161">
        <v>5165000</v>
      </c>
      <c r="D32" s="121">
        <f t="shared" si="8"/>
        <v>9840000</v>
      </c>
      <c r="E32" s="161">
        <v>6018822.29</v>
      </c>
      <c r="F32" s="161">
        <v>5971013.3300000001</v>
      </c>
      <c r="G32" s="121">
        <f t="shared" si="9"/>
        <v>3821177.71</v>
      </c>
      <c r="H32" s="123"/>
    </row>
    <row r="33" spans="1:8">
      <c r="A33" s="122" t="s">
        <v>330</v>
      </c>
      <c r="B33" s="161">
        <v>15943327.08</v>
      </c>
      <c r="C33" s="161">
        <v>1541306</v>
      </c>
      <c r="D33" s="121">
        <f t="shared" si="8"/>
        <v>17484633.079999998</v>
      </c>
      <c r="E33" s="161">
        <v>10639315.949999999</v>
      </c>
      <c r="F33" s="161">
        <v>10389306.9</v>
      </c>
      <c r="G33" s="121">
        <f t="shared" si="9"/>
        <v>6845317.129999999</v>
      </c>
      <c r="H33" s="123"/>
    </row>
    <row r="34" spans="1:8">
      <c r="A34" s="122" t="s">
        <v>331</v>
      </c>
      <c r="B34" s="161">
        <v>6014000</v>
      </c>
      <c r="C34" s="161">
        <v>494500</v>
      </c>
      <c r="D34" s="121">
        <f t="shared" si="8"/>
        <v>6508500</v>
      </c>
      <c r="E34" s="161">
        <v>4785435.7699999996</v>
      </c>
      <c r="F34" s="161">
        <v>4522231.7699999996</v>
      </c>
      <c r="G34" s="121">
        <f t="shared" si="9"/>
        <v>1723064.2300000004</v>
      </c>
      <c r="H34" s="123"/>
    </row>
    <row r="35" spans="1:8">
      <c r="A35" s="122" t="s">
        <v>332</v>
      </c>
      <c r="B35" s="161">
        <v>1521827.9</v>
      </c>
      <c r="C35" s="161">
        <v>-187500</v>
      </c>
      <c r="D35" s="121">
        <f t="shared" si="8"/>
        <v>1334327.8999999999</v>
      </c>
      <c r="E35" s="161">
        <v>161339.35999999999</v>
      </c>
      <c r="F35" s="161">
        <v>149922.78</v>
      </c>
      <c r="G35" s="121">
        <f t="shared" si="9"/>
        <v>1172988.54</v>
      </c>
      <c r="H35" s="123"/>
    </row>
    <row r="36" spans="1:8">
      <c r="A36" s="122" t="s">
        <v>333</v>
      </c>
      <c r="B36" s="161">
        <v>7208860</v>
      </c>
      <c r="C36" s="161">
        <v>25549145</v>
      </c>
      <c r="D36" s="121">
        <f t="shared" si="8"/>
        <v>32758005</v>
      </c>
      <c r="E36" s="161">
        <v>11481788.51</v>
      </c>
      <c r="F36" s="161">
        <v>10663007.6</v>
      </c>
      <c r="G36" s="121">
        <f t="shared" si="9"/>
        <v>21276216.490000002</v>
      </c>
      <c r="H36" s="123"/>
    </row>
    <row r="37" spans="1:8">
      <c r="A37" s="122" t="s">
        <v>334</v>
      </c>
      <c r="B37" s="161">
        <v>14285993.77</v>
      </c>
      <c r="C37" s="161">
        <v>1600000</v>
      </c>
      <c r="D37" s="121">
        <f t="shared" si="8"/>
        <v>15885993.77</v>
      </c>
      <c r="E37" s="161">
        <v>11443444.57</v>
      </c>
      <c r="F37" s="161">
        <v>9932183.8800000008</v>
      </c>
      <c r="G37" s="121">
        <f t="shared" si="9"/>
        <v>4442549.1999999993</v>
      </c>
      <c r="H37" s="123"/>
    </row>
    <row r="38" spans="1:8">
      <c r="A38" s="120" t="s">
        <v>335</v>
      </c>
      <c r="B38" s="121">
        <f>SUM(B39:B47)</f>
        <v>101309485.37</v>
      </c>
      <c r="C38" s="121">
        <f t="shared" ref="C38:G38" si="10">SUM(C39:C47)</f>
        <v>22101585.100000001</v>
      </c>
      <c r="D38" s="121">
        <f t="shared" si="10"/>
        <v>123411070.47</v>
      </c>
      <c r="E38" s="121">
        <f t="shared" si="10"/>
        <v>93499171.370000005</v>
      </c>
      <c r="F38" s="121">
        <f t="shared" si="10"/>
        <v>93337603.930000007</v>
      </c>
      <c r="G38" s="121">
        <f t="shared" si="10"/>
        <v>29911899.100000001</v>
      </c>
    </row>
    <row r="39" spans="1:8">
      <c r="A39" s="122" t="s">
        <v>336</v>
      </c>
      <c r="B39" s="161">
        <v>1071225</v>
      </c>
      <c r="C39" s="161">
        <v>2208775</v>
      </c>
      <c r="D39" s="121">
        <f t="shared" si="8"/>
        <v>3280000</v>
      </c>
      <c r="E39" s="161">
        <v>3000000</v>
      </c>
      <c r="F39" s="161">
        <v>3000000</v>
      </c>
      <c r="G39" s="121">
        <f t="shared" ref="G39:G47" si="11">D39-E39</f>
        <v>280000</v>
      </c>
      <c r="H39" s="123"/>
    </row>
    <row r="40" spans="1:8">
      <c r="A40" s="122" t="s">
        <v>337</v>
      </c>
      <c r="B40" s="161">
        <v>70725888.870000005</v>
      </c>
      <c r="C40" s="161">
        <v>2000000</v>
      </c>
      <c r="D40" s="121">
        <f t="shared" si="8"/>
        <v>72725888.870000005</v>
      </c>
      <c r="E40" s="161">
        <v>71173388.870000005</v>
      </c>
      <c r="F40" s="161">
        <v>71173388.870000005</v>
      </c>
      <c r="G40" s="121">
        <f t="shared" si="11"/>
        <v>1552500</v>
      </c>
      <c r="H40" s="123"/>
    </row>
    <row r="41" spans="1:8">
      <c r="A41" s="122" t="s">
        <v>338</v>
      </c>
      <c r="B41" s="161">
        <v>2500000</v>
      </c>
      <c r="C41" s="161">
        <v>13848210.1</v>
      </c>
      <c r="D41" s="121">
        <f t="shared" si="8"/>
        <v>16348210.1</v>
      </c>
      <c r="E41" s="161">
        <v>7355925.8899999997</v>
      </c>
      <c r="F41" s="161">
        <v>7355925.8899999997</v>
      </c>
      <c r="G41" s="121">
        <f t="shared" si="11"/>
        <v>8992284.2100000009</v>
      </c>
      <c r="H41" s="123"/>
    </row>
    <row r="42" spans="1:8">
      <c r="A42" s="122" t="s">
        <v>339</v>
      </c>
      <c r="B42" s="161">
        <v>26412371.5</v>
      </c>
      <c r="C42" s="161">
        <v>4044600</v>
      </c>
      <c r="D42" s="121">
        <f t="shared" si="8"/>
        <v>30456971.5</v>
      </c>
      <c r="E42" s="161">
        <v>11969856.609999999</v>
      </c>
      <c r="F42" s="161">
        <v>11808289.17</v>
      </c>
      <c r="G42" s="121">
        <f t="shared" si="11"/>
        <v>18487114.890000001</v>
      </c>
      <c r="H42" s="123"/>
    </row>
    <row r="43" spans="1:8">
      <c r="A43" s="122" t="s">
        <v>340</v>
      </c>
      <c r="B43" s="121">
        <v>0</v>
      </c>
      <c r="C43" s="121">
        <v>0</v>
      </c>
      <c r="D43" s="121">
        <f t="shared" si="8"/>
        <v>0</v>
      </c>
      <c r="E43" s="121">
        <v>0</v>
      </c>
      <c r="F43" s="121">
        <v>0</v>
      </c>
      <c r="G43" s="121">
        <f t="shared" si="11"/>
        <v>0</v>
      </c>
      <c r="H43" s="123"/>
    </row>
    <row r="44" spans="1:8">
      <c r="A44" s="122" t="s">
        <v>341</v>
      </c>
      <c r="B44" s="161">
        <v>600000</v>
      </c>
      <c r="C44" s="161">
        <v>0</v>
      </c>
      <c r="D44" s="121">
        <f t="shared" si="8"/>
        <v>600000</v>
      </c>
      <c r="E44" s="161">
        <v>0</v>
      </c>
      <c r="F44" s="161">
        <v>0</v>
      </c>
      <c r="G44" s="121">
        <f t="shared" si="11"/>
        <v>600000</v>
      </c>
      <c r="H44" s="123"/>
    </row>
    <row r="45" spans="1:8">
      <c r="A45" s="122" t="s">
        <v>342</v>
      </c>
      <c r="B45" s="121">
        <v>0</v>
      </c>
      <c r="C45" s="121">
        <v>0</v>
      </c>
      <c r="D45" s="121">
        <f t="shared" si="8"/>
        <v>0</v>
      </c>
      <c r="E45" s="121">
        <v>0</v>
      </c>
      <c r="F45" s="121">
        <v>0</v>
      </c>
      <c r="G45" s="121">
        <f t="shared" si="11"/>
        <v>0</v>
      </c>
      <c r="H45" s="124"/>
    </row>
    <row r="46" spans="1:8">
      <c r="A46" s="122" t="s">
        <v>343</v>
      </c>
      <c r="B46" s="121">
        <v>0</v>
      </c>
      <c r="C46" s="121">
        <v>0</v>
      </c>
      <c r="D46" s="121">
        <f t="shared" si="8"/>
        <v>0</v>
      </c>
      <c r="E46" s="121">
        <v>0</v>
      </c>
      <c r="F46" s="121">
        <v>0</v>
      </c>
      <c r="G46" s="121">
        <f t="shared" si="11"/>
        <v>0</v>
      </c>
      <c r="H46" s="124"/>
    </row>
    <row r="47" spans="1:8">
      <c r="A47" s="122" t="s">
        <v>344</v>
      </c>
      <c r="B47" s="121">
        <v>0</v>
      </c>
      <c r="C47" s="121">
        <v>0</v>
      </c>
      <c r="D47" s="121">
        <f t="shared" si="8"/>
        <v>0</v>
      </c>
      <c r="E47" s="121">
        <v>0</v>
      </c>
      <c r="F47" s="121">
        <v>0</v>
      </c>
      <c r="G47" s="121">
        <f t="shared" si="11"/>
        <v>0</v>
      </c>
      <c r="H47" s="123"/>
    </row>
    <row r="48" spans="1:8">
      <c r="A48" s="120" t="s">
        <v>345</v>
      </c>
      <c r="B48" s="121">
        <f>SUM(B49:B57)</f>
        <v>28241048.949999999</v>
      </c>
      <c r="C48" s="121">
        <f t="shared" ref="C48:G48" si="12">SUM(C49:C57)</f>
        <v>31333047.530000001</v>
      </c>
      <c r="D48" s="121">
        <f t="shared" si="12"/>
        <v>59574096.480000004</v>
      </c>
      <c r="E48" s="121">
        <f t="shared" si="12"/>
        <v>14204670.24</v>
      </c>
      <c r="F48" s="121">
        <f t="shared" si="12"/>
        <v>12480173.02</v>
      </c>
      <c r="G48" s="121">
        <f t="shared" si="12"/>
        <v>45369426.239999995</v>
      </c>
    </row>
    <row r="49" spans="1:8">
      <c r="A49" s="122" t="s">
        <v>346</v>
      </c>
      <c r="B49" s="161">
        <v>3461875</v>
      </c>
      <c r="C49" s="161">
        <v>2897169</v>
      </c>
      <c r="D49" s="121">
        <f t="shared" si="8"/>
        <v>6359044</v>
      </c>
      <c r="E49" s="161">
        <v>3026134.94</v>
      </c>
      <c r="F49" s="161">
        <v>2707277.31</v>
      </c>
      <c r="G49" s="121">
        <f t="shared" ref="G49:G57" si="13">D49-E49</f>
        <v>3332909.06</v>
      </c>
      <c r="H49" s="123"/>
    </row>
    <row r="50" spans="1:8">
      <c r="A50" s="122" t="s">
        <v>347</v>
      </c>
      <c r="B50" s="161">
        <v>672379.7</v>
      </c>
      <c r="C50" s="161">
        <v>9830000</v>
      </c>
      <c r="D50" s="121">
        <f t="shared" si="8"/>
        <v>10502379.699999999</v>
      </c>
      <c r="E50" s="161">
        <v>107582</v>
      </c>
      <c r="F50" s="161">
        <v>107582</v>
      </c>
      <c r="G50" s="121">
        <f t="shared" si="13"/>
        <v>10394797.699999999</v>
      </c>
      <c r="H50" s="123"/>
    </row>
    <row r="51" spans="1:8">
      <c r="A51" s="122" t="s">
        <v>348</v>
      </c>
      <c r="B51" s="161">
        <v>440875</v>
      </c>
      <c r="C51" s="161">
        <v>-350000</v>
      </c>
      <c r="D51" s="121">
        <f t="shared" si="8"/>
        <v>90875</v>
      </c>
      <c r="E51" s="161">
        <v>0</v>
      </c>
      <c r="F51" s="161">
        <v>0</v>
      </c>
      <c r="G51" s="121">
        <f t="shared" si="13"/>
        <v>90875</v>
      </c>
      <c r="H51" s="123"/>
    </row>
    <row r="52" spans="1:8">
      <c r="A52" s="122" t="s">
        <v>349</v>
      </c>
      <c r="B52" s="161">
        <v>12757500</v>
      </c>
      <c r="C52" s="161">
        <v>5320000</v>
      </c>
      <c r="D52" s="121">
        <f t="shared" si="8"/>
        <v>18077500</v>
      </c>
      <c r="E52" s="161">
        <v>85500</v>
      </c>
      <c r="F52" s="161">
        <v>85500</v>
      </c>
      <c r="G52" s="121">
        <f t="shared" si="13"/>
        <v>17992000</v>
      </c>
      <c r="H52" s="123"/>
    </row>
    <row r="53" spans="1:8">
      <c r="A53" s="122" t="s">
        <v>350</v>
      </c>
      <c r="B53" s="161">
        <v>1253709.25</v>
      </c>
      <c r="C53" s="161">
        <v>-253709.25</v>
      </c>
      <c r="D53" s="121">
        <f t="shared" si="8"/>
        <v>1000000</v>
      </c>
      <c r="E53" s="161">
        <v>0</v>
      </c>
      <c r="F53" s="161">
        <v>0</v>
      </c>
      <c r="G53" s="121">
        <f t="shared" si="13"/>
        <v>1000000</v>
      </c>
      <c r="H53" s="123"/>
    </row>
    <row r="54" spans="1:8">
      <c r="A54" s="122" t="s">
        <v>351</v>
      </c>
      <c r="B54" s="161">
        <v>8032950</v>
      </c>
      <c r="C54" s="161">
        <v>10311347.779999999</v>
      </c>
      <c r="D54" s="121">
        <f t="shared" si="8"/>
        <v>18344297.780000001</v>
      </c>
      <c r="E54" s="161">
        <v>8985453.3000000007</v>
      </c>
      <c r="F54" s="161">
        <v>7579813.71</v>
      </c>
      <c r="G54" s="121">
        <f t="shared" si="13"/>
        <v>9358844.4800000004</v>
      </c>
      <c r="H54" s="123"/>
    </row>
    <row r="55" spans="1:8">
      <c r="A55" s="122" t="s">
        <v>352</v>
      </c>
      <c r="B55" s="121">
        <v>0</v>
      </c>
      <c r="C55" s="121">
        <v>0</v>
      </c>
      <c r="D55" s="121">
        <f t="shared" si="8"/>
        <v>0</v>
      </c>
      <c r="E55" s="121">
        <v>0</v>
      </c>
      <c r="F55" s="121">
        <v>0</v>
      </c>
      <c r="G55" s="121">
        <f t="shared" si="13"/>
        <v>0</v>
      </c>
      <c r="H55" s="123"/>
    </row>
    <row r="56" spans="1:8">
      <c r="A56" s="122" t="s">
        <v>353</v>
      </c>
      <c r="B56" s="161">
        <v>1000000</v>
      </c>
      <c r="C56" s="161">
        <v>4000000</v>
      </c>
      <c r="D56" s="121">
        <f t="shared" si="8"/>
        <v>5000000</v>
      </c>
      <c r="E56" s="161">
        <v>2000000</v>
      </c>
      <c r="F56" s="161">
        <v>2000000</v>
      </c>
      <c r="G56" s="121">
        <f t="shared" si="13"/>
        <v>3000000</v>
      </c>
      <c r="H56" s="123"/>
    </row>
    <row r="57" spans="1:8">
      <c r="A57" s="122" t="s">
        <v>354</v>
      </c>
      <c r="B57" s="161">
        <v>621760</v>
      </c>
      <c r="C57" s="161">
        <v>-421760</v>
      </c>
      <c r="D57" s="121">
        <f t="shared" si="8"/>
        <v>200000</v>
      </c>
      <c r="E57" s="161">
        <v>0</v>
      </c>
      <c r="F57" s="161">
        <v>0</v>
      </c>
      <c r="G57" s="121">
        <f t="shared" si="13"/>
        <v>200000</v>
      </c>
      <c r="H57" s="123"/>
    </row>
    <row r="58" spans="1:8">
      <c r="A58" s="120" t="s">
        <v>355</v>
      </c>
      <c r="B58" s="121">
        <f>SUM(B59:B61)</f>
        <v>0</v>
      </c>
      <c r="C58" s="121">
        <f t="shared" ref="C58:G58" si="14">SUM(C59:C61)</f>
        <v>177778931.53</v>
      </c>
      <c r="D58" s="121">
        <f t="shared" si="14"/>
        <v>177778931.53</v>
      </c>
      <c r="E58" s="121">
        <f t="shared" si="14"/>
        <v>63974869.310000002</v>
      </c>
      <c r="F58" s="121">
        <f t="shared" si="14"/>
        <v>63925104.159999996</v>
      </c>
      <c r="G58" s="121">
        <f t="shared" si="14"/>
        <v>113804062.22</v>
      </c>
    </row>
    <row r="59" spans="1:8">
      <c r="A59" s="122" t="s">
        <v>356</v>
      </c>
      <c r="B59" s="161">
        <v>0</v>
      </c>
      <c r="C59" s="161">
        <v>170568327.65000001</v>
      </c>
      <c r="D59" s="121">
        <f t="shared" si="8"/>
        <v>170568327.65000001</v>
      </c>
      <c r="E59" s="161">
        <v>59311216.060000002</v>
      </c>
      <c r="F59" s="161">
        <v>59261450.909999996</v>
      </c>
      <c r="G59" s="121">
        <f t="shared" ref="G59:G61" si="15">D59-E59</f>
        <v>111257111.59</v>
      </c>
      <c r="H59" s="123"/>
    </row>
    <row r="60" spans="1:8">
      <c r="A60" s="122" t="s">
        <v>357</v>
      </c>
      <c r="B60" s="161">
        <v>0</v>
      </c>
      <c r="C60" s="161">
        <v>7210603.8799999999</v>
      </c>
      <c r="D60" s="121">
        <f t="shared" si="8"/>
        <v>7210603.8799999999</v>
      </c>
      <c r="E60" s="161">
        <v>4663653.25</v>
      </c>
      <c r="F60" s="161">
        <v>4663653.25</v>
      </c>
      <c r="G60" s="121">
        <f t="shared" si="15"/>
        <v>2546950.63</v>
      </c>
      <c r="H60" s="123"/>
    </row>
    <row r="61" spans="1:8">
      <c r="A61" s="122" t="s">
        <v>358</v>
      </c>
      <c r="B61" s="121">
        <v>0</v>
      </c>
      <c r="C61" s="121">
        <v>0</v>
      </c>
      <c r="D61" s="121">
        <f t="shared" si="8"/>
        <v>0</v>
      </c>
      <c r="E61" s="121">
        <v>0</v>
      </c>
      <c r="F61" s="121">
        <v>0</v>
      </c>
      <c r="G61" s="121">
        <f t="shared" si="15"/>
        <v>0</v>
      </c>
      <c r="H61" s="123"/>
    </row>
    <row r="62" spans="1:8">
      <c r="A62" s="120" t="s">
        <v>359</v>
      </c>
      <c r="B62" s="121">
        <f>SUM(B63:B67,B69:B70)</f>
        <v>4791750</v>
      </c>
      <c r="C62" s="121">
        <f t="shared" ref="C62:G62" si="16">SUM(C63:C67,C69:C70)</f>
        <v>2121307.12</v>
      </c>
      <c r="D62" s="121">
        <f t="shared" si="16"/>
        <v>6913057.1200000001</v>
      </c>
      <c r="E62" s="121">
        <f t="shared" si="16"/>
        <v>0</v>
      </c>
      <c r="F62" s="121">
        <f t="shared" si="16"/>
        <v>0</v>
      </c>
      <c r="G62" s="121">
        <f t="shared" si="16"/>
        <v>6913057.1200000001</v>
      </c>
    </row>
    <row r="63" spans="1:8">
      <c r="A63" s="122" t="s">
        <v>360</v>
      </c>
      <c r="B63" s="121">
        <v>0</v>
      </c>
      <c r="C63" s="121">
        <v>0</v>
      </c>
      <c r="D63" s="121">
        <f t="shared" si="8"/>
        <v>0</v>
      </c>
      <c r="E63" s="121">
        <v>0</v>
      </c>
      <c r="F63" s="121">
        <v>0</v>
      </c>
      <c r="G63" s="121">
        <f t="shared" ref="G63:G70" si="17">D63-E63</f>
        <v>0</v>
      </c>
      <c r="H63" s="123"/>
    </row>
    <row r="64" spans="1:8">
      <c r="A64" s="122" t="s">
        <v>361</v>
      </c>
      <c r="B64" s="121">
        <v>0</v>
      </c>
      <c r="C64" s="121">
        <v>0</v>
      </c>
      <c r="D64" s="121">
        <f t="shared" si="8"/>
        <v>0</v>
      </c>
      <c r="E64" s="121">
        <v>0</v>
      </c>
      <c r="F64" s="121">
        <v>0</v>
      </c>
      <c r="G64" s="121">
        <f t="shared" si="17"/>
        <v>0</v>
      </c>
      <c r="H64" s="123"/>
    </row>
    <row r="65" spans="1:8">
      <c r="A65" s="122" t="s">
        <v>362</v>
      </c>
      <c r="B65" s="121">
        <v>0</v>
      </c>
      <c r="C65" s="121">
        <v>0</v>
      </c>
      <c r="D65" s="121">
        <f t="shared" si="8"/>
        <v>0</v>
      </c>
      <c r="E65" s="121">
        <v>0</v>
      </c>
      <c r="F65" s="121">
        <v>0</v>
      </c>
      <c r="G65" s="121">
        <f t="shared" si="17"/>
        <v>0</v>
      </c>
      <c r="H65" s="123"/>
    </row>
    <row r="66" spans="1:8">
      <c r="A66" s="122" t="s">
        <v>363</v>
      </c>
      <c r="B66" s="121">
        <v>0</v>
      </c>
      <c r="C66" s="121">
        <v>0</v>
      </c>
      <c r="D66" s="121">
        <f t="shared" si="8"/>
        <v>0</v>
      </c>
      <c r="E66" s="121">
        <v>0</v>
      </c>
      <c r="F66" s="121">
        <v>0</v>
      </c>
      <c r="G66" s="121">
        <f t="shared" si="17"/>
        <v>0</v>
      </c>
      <c r="H66" s="123"/>
    </row>
    <row r="67" spans="1:8">
      <c r="A67" s="122" t="s">
        <v>364</v>
      </c>
      <c r="B67" s="121">
        <v>0</v>
      </c>
      <c r="C67" s="121">
        <v>0</v>
      </c>
      <c r="D67" s="121">
        <f t="shared" si="8"/>
        <v>0</v>
      </c>
      <c r="E67" s="121">
        <v>0</v>
      </c>
      <c r="F67" s="121">
        <v>0</v>
      </c>
      <c r="G67" s="121">
        <f t="shared" si="17"/>
        <v>0</v>
      </c>
      <c r="H67" s="123"/>
    </row>
    <row r="68" spans="1:8">
      <c r="A68" s="122" t="s">
        <v>365</v>
      </c>
      <c r="B68" s="121">
        <v>0</v>
      </c>
      <c r="C68" s="121">
        <v>0</v>
      </c>
      <c r="D68" s="121">
        <f t="shared" si="8"/>
        <v>0</v>
      </c>
      <c r="E68" s="121">
        <v>0</v>
      </c>
      <c r="F68" s="121">
        <v>0</v>
      </c>
      <c r="G68" s="121">
        <f t="shared" si="17"/>
        <v>0</v>
      </c>
      <c r="H68" s="123"/>
    </row>
    <row r="69" spans="1:8">
      <c r="A69" s="122" t="s">
        <v>366</v>
      </c>
      <c r="B69" s="121">
        <v>0</v>
      </c>
      <c r="C69" s="121">
        <v>0</v>
      </c>
      <c r="D69" s="121">
        <f t="shared" si="8"/>
        <v>0</v>
      </c>
      <c r="E69" s="121">
        <v>0</v>
      </c>
      <c r="F69" s="121">
        <v>0</v>
      </c>
      <c r="G69" s="121">
        <f t="shared" si="17"/>
        <v>0</v>
      </c>
      <c r="H69" s="123"/>
    </row>
    <row r="70" spans="1:8">
      <c r="A70" s="122" t="s">
        <v>367</v>
      </c>
      <c r="B70" s="161">
        <v>4791750</v>
      </c>
      <c r="C70" s="161">
        <v>2121307.12</v>
      </c>
      <c r="D70" s="121">
        <f t="shared" si="8"/>
        <v>6913057.1200000001</v>
      </c>
      <c r="E70" s="161">
        <v>0</v>
      </c>
      <c r="F70" s="161">
        <v>0</v>
      </c>
      <c r="G70" s="121">
        <f t="shared" si="17"/>
        <v>6913057.1200000001</v>
      </c>
      <c r="H70" s="123"/>
    </row>
    <row r="71" spans="1:8">
      <c r="A71" s="120" t="s">
        <v>368</v>
      </c>
      <c r="B71" s="121">
        <f>SUM(B72:B74)</f>
        <v>0</v>
      </c>
      <c r="C71" s="121">
        <f t="shared" ref="C71:G71" si="18">SUM(C72:C74)</f>
        <v>0</v>
      </c>
      <c r="D71" s="121">
        <f t="shared" si="18"/>
        <v>0</v>
      </c>
      <c r="E71" s="121">
        <f t="shared" si="18"/>
        <v>0</v>
      </c>
      <c r="F71" s="121">
        <f t="shared" si="18"/>
        <v>0</v>
      </c>
      <c r="G71" s="121">
        <f t="shared" si="18"/>
        <v>0</v>
      </c>
    </row>
    <row r="72" spans="1:8">
      <c r="A72" s="122" t="s">
        <v>369</v>
      </c>
      <c r="B72" s="121">
        <v>0</v>
      </c>
      <c r="C72" s="121">
        <v>0</v>
      </c>
      <c r="D72" s="121">
        <f t="shared" si="8"/>
        <v>0</v>
      </c>
      <c r="E72" s="121">
        <v>0</v>
      </c>
      <c r="F72" s="121">
        <v>0</v>
      </c>
      <c r="G72" s="121">
        <f t="shared" ref="G72:G74" si="19">D72-E72</f>
        <v>0</v>
      </c>
      <c r="H72" s="123"/>
    </row>
    <row r="73" spans="1:8">
      <c r="A73" s="122" t="s">
        <v>370</v>
      </c>
      <c r="B73" s="121">
        <v>0</v>
      </c>
      <c r="C73" s="121">
        <v>0</v>
      </c>
      <c r="D73" s="121">
        <f t="shared" si="8"/>
        <v>0</v>
      </c>
      <c r="E73" s="121">
        <v>0</v>
      </c>
      <c r="F73" s="121">
        <v>0</v>
      </c>
      <c r="G73" s="121">
        <f t="shared" si="19"/>
        <v>0</v>
      </c>
      <c r="H73" s="123"/>
    </row>
    <row r="74" spans="1:8">
      <c r="A74" s="122" t="s">
        <v>371</v>
      </c>
      <c r="B74" s="121">
        <v>0</v>
      </c>
      <c r="C74" s="121">
        <v>0</v>
      </c>
      <c r="D74" s="121">
        <f t="shared" si="8"/>
        <v>0</v>
      </c>
      <c r="E74" s="121">
        <v>0</v>
      </c>
      <c r="F74" s="121">
        <v>0</v>
      </c>
      <c r="G74" s="121">
        <f t="shared" si="19"/>
        <v>0</v>
      </c>
      <c r="H74" s="123"/>
    </row>
    <row r="75" spans="1:8">
      <c r="A75" s="120" t="s">
        <v>372</v>
      </c>
      <c r="B75" s="121">
        <f>SUM(B76:B82)</f>
        <v>0</v>
      </c>
      <c r="C75" s="121">
        <f t="shared" ref="C75:G75" si="20">SUM(C76:C82)</f>
        <v>0</v>
      </c>
      <c r="D75" s="121">
        <f t="shared" si="20"/>
        <v>0</v>
      </c>
      <c r="E75" s="121">
        <f t="shared" si="20"/>
        <v>0</v>
      </c>
      <c r="F75" s="121">
        <f t="shared" si="20"/>
        <v>0</v>
      </c>
      <c r="G75" s="121">
        <f t="shared" si="20"/>
        <v>0</v>
      </c>
    </row>
    <row r="76" spans="1:8">
      <c r="A76" s="122" t="s">
        <v>373</v>
      </c>
      <c r="B76" s="121">
        <v>0</v>
      </c>
      <c r="C76" s="121">
        <v>0</v>
      </c>
      <c r="D76" s="121">
        <f t="shared" si="8"/>
        <v>0</v>
      </c>
      <c r="E76" s="121">
        <v>0</v>
      </c>
      <c r="F76" s="121">
        <v>0</v>
      </c>
      <c r="G76" s="121">
        <f t="shared" ref="G76:G82" si="21">D76-E76</f>
        <v>0</v>
      </c>
      <c r="H76" s="123"/>
    </row>
    <row r="77" spans="1:8">
      <c r="A77" s="122" t="s">
        <v>374</v>
      </c>
      <c r="B77" s="121">
        <v>0</v>
      </c>
      <c r="C77" s="121">
        <v>0</v>
      </c>
      <c r="D77" s="121">
        <f t="shared" si="8"/>
        <v>0</v>
      </c>
      <c r="E77" s="121">
        <v>0</v>
      </c>
      <c r="F77" s="121">
        <v>0</v>
      </c>
      <c r="G77" s="121">
        <f t="shared" si="21"/>
        <v>0</v>
      </c>
      <c r="H77" s="123"/>
    </row>
    <row r="78" spans="1:8">
      <c r="A78" s="122" t="s">
        <v>375</v>
      </c>
      <c r="B78" s="121">
        <v>0</v>
      </c>
      <c r="C78" s="121">
        <v>0</v>
      </c>
      <c r="D78" s="121">
        <f t="shared" si="8"/>
        <v>0</v>
      </c>
      <c r="E78" s="121">
        <v>0</v>
      </c>
      <c r="F78" s="121">
        <v>0</v>
      </c>
      <c r="G78" s="121">
        <f t="shared" si="21"/>
        <v>0</v>
      </c>
      <c r="H78" s="123"/>
    </row>
    <row r="79" spans="1:8">
      <c r="A79" s="122" t="s">
        <v>376</v>
      </c>
      <c r="B79" s="121">
        <v>0</v>
      </c>
      <c r="C79" s="121">
        <v>0</v>
      </c>
      <c r="D79" s="121">
        <f t="shared" si="8"/>
        <v>0</v>
      </c>
      <c r="E79" s="121">
        <v>0</v>
      </c>
      <c r="F79" s="121">
        <v>0</v>
      </c>
      <c r="G79" s="121">
        <f t="shared" si="21"/>
        <v>0</v>
      </c>
      <c r="H79" s="123"/>
    </row>
    <row r="80" spans="1:8">
      <c r="A80" s="122" t="s">
        <v>377</v>
      </c>
      <c r="B80" s="121">
        <v>0</v>
      </c>
      <c r="C80" s="121">
        <v>0</v>
      </c>
      <c r="D80" s="121">
        <f t="shared" si="8"/>
        <v>0</v>
      </c>
      <c r="E80" s="121">
        <v>0</v>
      </c>
      <c r="F80" s="121">
        <v>0</v>
      </c>
      <c r="G80" s="121">
        <f t="shared" si="21"/>
        <v>0</v>
      </c>
      <c r="H80" s="123"/>
    </row>
    <row r="81" spans="1:8">
      <c r="A81" s="122" t="s">
        <v>378</v>
      </c>
      <c r="B81" s="121">
        <v>0</v>
      </c>
      <c r="C81" s="121">
        <v>0</v>
      </c>
      <c r="D81" s="121">
        <f t="shared" si="8"/>
        <v>0</v>
      </c>
      <c r="E81" s="121">
        <v>0</v>
      </c>
      <c r="F81" s="121">
        <v>0</v>
      </c>
      <c r="G81" s="121">
        <f t="shared" si="21"/>
        <v>0</v>
      </c>
      <c r="H81" s="123"/>
    </row>
    <row r="82" spans="1:8">
      <c r="A82" s="122" t="s">
        <v>379</v>
      </c>
      <c r="B82" s="121">
        <v>0</v>
      </c>
      <c r="C82" s="121">
        <v>0</v>
      </c>
      <c r="D82" s="121">
        <f t="shared" si="8"/>
        <v>0</v>
      </c>
      <c r="E82" s="121">
        <v>0</v>
      </c>
      <c r="F82" s="121">
        <v>0</v>
      </c>
      <c r="G82" s="121">
        <f t="shared" si="21"/>
        <v>0</v>
      </c>
      <c r="H82" s="123"/>
    </row>
    <row r="83" spans="1:8">
      <c r="A83" s="125"/>
      <c r="B83" s="126"/>
      <c r="C83" s="126"/>
      <c r="D83" s="126"/>
      <c r="E83" s="126"/>
      <c r="F83" s="126"/>
      <c r="G83" s="126"/>
    </row>
    <row r="84" spans="1:8">
      <c r="A84" s="127" t="s">
        <v>380</v>
      </c>
      <c r="B84" s="119">
        <f>B85+B93+B103+B113+B123+B133+B137+B146+B150</f>
        <v>276631013.63999999</v>
      </c>
      <c r="C84" s="119">
        <f t="shared" ref="C84:G84" si="22">C85+C93+C103+C113+C123+C133+C137+C146+C150</f>
        <v>240255045.60999998</v>
      </c>
      <c r="D84" s="119">
        <f t="shared" si="22"/>
        <v>516886059.24999994</v>
      </c>
      <c r="E84" s="119">
        <f t="shared" si="22"/>
        <v>232175791.51999998</v>
      </c>
      <c r="F84" s="119">
        <f t="shared" si="22"/>
        <v>219626005.94</v>
      </c>
      <c r="G84" s="119">
        <f t="shared" si="22"/>
        <v>284710267.73000002</v>
      </c>
    </row>
    <row r="85" spans="1:8">
      <c r="A85" s="120" t="s">
        <v>307</v>
      </c>
      <c r="B85" s="121">
        <f>SUM(B86:B92)</f>
        <v>104683168.71999998</v>
      </c>
      <c r="C85" s="121">
        <f t="shared" ref="C85:G85" si="23">SUM(C86:C92)</f>
        <v>-36969927</v>
      </c>
      <c r="D85" s="121">
        <f t="shared" si="23"/>
        <v>67713241.719999999</v>
      </c>
      <c r="E85" s="121">
        <f t="shared" si="23"/>
        <v>67314595.149999991</v>
      </c>
      <c r="F85" s="121">
        <f t="shared" si="23"/>
        <v>66245716.020000003</v>
      </c>
      <c r="G85" s="121">
        <f t="shared" si="23"/>
        <v>398646.57000000123</v>
      </c>
    </row>
    <row r="86" spans="1:8">
      <c r="A86" s="122" t="s">
        <v>308</v>
      </c>
      <c r="B86" s="161">
        <v>66249522.100000001</v>
      </c>
      <c r="C86" s="161">
        <v>-25737090.460000001</v>
      </c>
      <c r="D86" s="121">
        <f t="shared" ref="D86:D92" si="24">B86+C86</f>
        <v>40512431.640000001</v>
      </c>
      <c r="E86" s="161">
        <v>40512431.640000001</v>
      </c>
      <c r="F86" s="161">
        <v>40512431.640000001</v>
      </c>
      <c r="G86" s="121">
        <f t="shared" ref="G86:G92" si="25">D86-E86</f>
        <v>0</v>
      </c>
      <c r="H86" s="123"/>
    </row>
    <row r="87" spans="1:8">
      <c r="A87" s="122" t="s">
        <v>309</v>
      </c>
      <c r="B87" s="121">
        <v>0</v>
      </c>
      <c r="C87" s="121">
        <v>0</v>
      </c>
      <c r="D87" s="121">
        <f t="shared" si="24"/>
        <v>0</v>
      </c>
      <c r="E87" s="121">
        <v>0</v>
      </c>
      <c r="F87" s="121">
        <v>0</v>
      </c>
      <c r="G87" s="121">
        <f t="shared" si="25"/>
        <v>0</v>
      </c>
      <c r="H87" s="123"/>
    </row>
    <row r="88" spans="1:8">
      <c r="A88" s="122" t="s">
        <v>310</v>
      </c>
      <c r="B88" s="161">
        <v>13007256.199999999</v>
      </c>
      <c r="C88" s="161">
        <v>-5349417.9400000004</v>
      </c>
      <c r="D88" s="121">
        <f t="shared" si="24"/>
        <v>7657838.2599999988</v>
      </c>
      <c r="E88" s="161">
        <v>7657838.2599999998</v>
      </c>
      <c r="F88" s="161">
        <v>7657838.2599999998</v>
      </c>
      <c r="G88" s="121">
        <f t="shared" si="25"/>
        <v>0</v>
      </c>
      <c r="H88" s="123"/>
    </row>
    <row r="89" spans="1:8">
      <c r="A89" s="122" t="s">
        <v>311</v>
      </c>
      <c r="B89" s="161">
        <v>18955867.18</v>
      </c>
      <c r="C89" s="161">
        <v>-4886725.2</v>
      </c>
      <c r="D89" s="121">
        <f t="shared" si="24"/>
        <v>14069141.98</v>
      </c>
      <c r="E89" s="161">
        <v>13926461.789999999</v>
      </c>
      <c r="F89" s="161">
        <v>12857582.66</v>
      </c>
      <c r="G89" s="121">
        <f t="shared" si="25"/>
        <v>142680.19000000134</v>
      </c>
      <c r="H89" s="123"/>
    </row>
    <row r="90" spans="1:8">
      <c r="A90" s="122" t="s">
        <v>312</v>
      </c>
      <c r="B90" s="161">
        <v>6470523.2400000002</v>
      </c>
      <c r="C90" s="161">
        <v>-996693.4</v>
      </c>
      <c r="D90" s="121">
        <f t="shared" si="24"/>
        <v>5473829.8399999999</v>
      </c>
      <c r="E90" s="161">
        <v>5217863.46</v>
      </c>
      <c r="F90" s="161">
        <v>5217863.46</v>
      </c>
      <c r="G90" s="121">
        <f t="shared" si="25"/>
        <v>255966.37999999989</v>
      </c>
      <c r="H90" s="123"/>
    </row>
    <row r="91" spans="1:8">
      <c r="A91" s="122" t="s">
        <v>313</v>
      </c>
      <c r="B91" s="121">
        <v>0</v>
      </c>
      <c r="C91" s="121">
        <v>0</v>
      </c>
      <c r="D91" s="121">
        <f t="shared" si="24"/>
        <v>0</v>
      </c>
      <c r="E91" s="121">
        <v>0</v>
      </c>
      <c r="F91" s="121">
        <v>0</v>
      </c>
      <c r="G91" s="121">
        <f t="shared" si="25"/>
        <v>0</v>
      </c>
      <c r="H91" s="123"/>
    </row>
    <row r="92" spans="1:8">
      <c r="A92" s="122" t="s">
        <v>314</v>
      </c>
      <c r="B92" s="121">
        <v>0</v>
      </c>
      <c r="C92" s="121">
        <v>0</v>
      </c>
      <c r="D92" s="121">
        <f t="shared" si="24"/>
        <v>0</v>
      </c>
      <c r="E92" s="121">
        <v>0</v>
      </c>
      <c r="F92" s="121">
        <v>0</v>
      </c>
      <c r="G92" s="121">
        <f t="shared" si="25"/>
        <v>0</v>
      </c>
      <c r="H92" s="123"/>
    </row>
    <row r="93" spans="1:8">
      <c r="A93" s="120" t="s">
        <v>315</v>
      </c>
      <c r="B93" s="121">
        <f>SUM(B94:B102)</f>
        <v>27527962.309999999</v>
      </c>
      <c r="C93" s="121">
        <f t="shared" ref="C93:G93" si="26">SUM(C94:C102)</f>
        <v>14853849.890000002</v>
      </c>
      <c r="D93" s="121">
        <f t="shared" si="26"/>
        <v>42381812.199999996</v>
      </c>
      <c r="E93" s="121">
        <f t="shared" si="26"/>
        <v>41412561.799999997</v>
      </c>
      <c r="F93" s="121">
        <f t="shared" si="26"/>
        <v>32342516.02</v>
      </c>
      <c r="G93" s="121">
        <f t="shared" si="26"/>
        <v>969250.40000000014</v>
      </c>
    </row>
    <row r="94" spans="1:8">
      <c r="A94" s="122" t="s">
        <v>316</v>
      </c>
      <c r="B94" s="161">
        <v>190000</v>
      </c>
      <c r="C94" s="161">
        <v>-30878.68</v>
      </c>
      <c r="D94" s="121">
        <f t="shared" ref="D94:D102" si="27">B94+C94</f>
        <v>159121.32</v>
      </c>
      <c r="E94" s="161">
        <v>116933.04</v>
      </c>
      <c r="F94" s="161">
        <v>110738.64</v>
      </c>
      <c r="G94" s="121">
        <f t="shared" ref="G94:G102" si="28">D94-E94</f>
        <v>42188.280000000013</v>
      </c>
      <c r="H94" s="123"/>
    </row>
    <row r="95" spans="1:8">
      <c r="A95" s="122" t="s">
        <v>317</v>
      </c>
      <c r="B95" s="161">
        <v>360000</v>
      </c>
      <c r="C95" s="161">
        <v>823934.35</v>
      </c>
      <c r="D95" s="121">
        <f t="shared" si="27"/>
        <v>1183934.3500000001</v>
      </c>
      <c r="E95" s="161">
        <v>830974.15</v>
      </c>
      <c r="F95" s="161">
        <v>778489.95</v>
      </c>
      <c r="G95" s="121">
        <f t="shared" si="28"/>
        <v>352960.20000000007</v>
      </c>
      <c r="H95" s="123"/>
    </row>
    <row r="96" spans="1:8">
      <c r="A96" s="122" t="s">
        <v>318</v>
      </c>
      <c r="B96" s="161">
        <v>0</v>
      </c>
      <c r="C96" s="161">
        <v>22243.23</v>
      </c>
      <c r="D96" s="121">
        <f t="shared" si="27"/>
        <v>22243.23</v>
      </c>
      <c r="E96" s="161">
        <v>22243.23</v>
      </c>
      <c r="F96" s="161">
        <v>22243.23</v>
      </c>
      <c r="G96" s="121">
        <f t="shared" si="28"/>
        <v>0</v>
      </c>
      <c r="H96" s="123"/>
    </row>
    <row r="97" spans="1:8">
      <c r="A97" s="122" t="s">
        <v>319</v>
      </c>
      <c r="B97" s="161">
        <v>4587225.5599999996</v>
      </c>
      <c r="C97" s="161">
        <v>13237139.710000001</v>
      </c>
      <c r="D97" s="121">
        <f t="shared" si="27"/>
        <v>17824365.27</v>
      </c>
      <c r="E97" s="161">
        <v>17558464.91</v>
      </c>
      <c r="F97" s="161">
        <v>9230082.5099999998</v>
      </c>
      <c r="G97" s="121">
        <f t="shared" si="28"/>
        <v>265900.3599999994</v>
      </c>
      <c r="H97" s="123"/>
    </row>
    <row r="98" spans="1:8">
      <c r="A98" s="128" t="s">
        <v>320</v>
      </c>
      <c r="B98" s="161">
        <v>80000</v>
      </c>
      <c r="C98" s="161">
        <v>95419.47</v>
      </c>
      <c r="D98" s="121">
        <f t="shared" si="27"/>
        <v>175419.47</v>
      </c>
      <c r="E98" s="161">
        <v>135083.04</v>
      </c>
      <c r="F98" s="161">
        <v>132824.06</v>
      </c>
      <c r="G98" s="121">
        <f t="shared" si="28"/>
        <v>40336.429999999993</v>
      </c>
      <c r="H98" s="123"/>
    </row>
    <row r="99" spans="1:8">
      <c r="A99" s="122" t="s">
        <v>321</v>
      </c>
      <c r="B99" s="161">
        <v>18232136.75</v>
      </c>
      <c r="C99" s="161">
        <v>70000</v>
      </c>
      <c r="D99" s="121">
        <f t="shared" si="27"/>
        <v>18302136.75</v>
      </c>
      <c r="E99" s="161">
        <v>18116160.59</v>
      </c>
      <c r="F99" s="161">
        <v>17707413.59</v>
      </c>
      <c r="G99" s="121">
        <f t="shared" si="28"/>
        <v>185976.16000000015</v>
      </c>
      <c r="H99" s="123"/>
    </row>
    <row r="100" spans="1:8">
      <c r="A100" s="122" t="s">
        <v>322</v>
      </c>
      <c r="B100" s="161">
        <v>3023600</v>
      </c>
      <c r="C100" s="161">
        <v>1470676.37</v>
      </c>
      <c r="D100" s="121">
        <f t="shared" si="27"/>
        <v>4494276.37</v>
      </c>
      <c r="E100" s="161">
        <v>4468561.43</v>
      </c>
      <c r="F100" s="161">
        <v>4215779.43</v>
      </c>
      <c r="G100" s="121">
        <f t="shared" si="28"/>
        <v>25714.94000000041</v>
      </c>
      <c r="H100" s="123"/>
    </row>
    <row r="101" spans="1:8">
      <c r="A101" s="122" t="s">
        <v>323</v>
      </c>
      <c r="B101" s="161">
        <v>1000000</v>
      </c>
      <c r="C101" s="161">
        <v>-1000000</v>
      </c>
      <c r="D101" s="121">
        <f t="shared" si="27"/>
        <v>0</v>
      </c>
      <c r="E101" s="161">
        <v>0</v>
      </c>
      <c r="F101" s="161">
        <v>0</v>
      </c>
      <c r="G101" s="121">
        <f t="shared" si="28"/>
        <v>0</v>
      </c>
      <c r="H101" s="123"/>
    </row>
    <row r="102" spans="1:8">
      <c r="A102" s="122" t="s">
        <v>324</v>
      </c>
      <c r="B102" s="161">
        <v>55000</v>
      </c>
      <c r="C102" s="161">
        <v>165315.44</v>
      </c>
      <c r="D102" s="121">
        <f t="shared" si="27"/>
        <v>220315.44</v>
      </c>
      <c r="E102" s="161">
        <v>164141.41</v>
      </c>
      <c r="F102" s="161">
        <v>144944.60999999999</v>
      </c>
      <c r="G102" s="121">
        <f t="shared" si="28"/>
        <v>56174.03</v>
      </c>
      <c r="H102" s="123"/>
    </row>
    <row r="103" spans="1:8">
      <c r="A103" s="120" t="s">
        <v>325</v>
      </c>
      <c r="B103" s="121">
        <f>SUM(B104:B112)</f>
        <v>16986225.289999999</v>
      </c>
      <c r="C103" s="121">
        <f t="shared" ref="C103:G103" si="29">SUM(C104:C112)</f>
        <v>21271960.900000002</v>
      </c>
      <c r="D103" s="121">
        <f t="shared" si="29"/>
        <v>38258186.189999998</v>
      </c>
      <c r="E103" s="121">
        <f t="shared" si="29"/>
        <v>13786138.339999998</v>
      </c>
      <c r="F103" s="121">
        <f t="shared" si="29"/>
        <v>13443123.08</v>
      </c>
      <c r="G103" s="121">
        <f t="shared" si="29"/>
        <v>24472047.850000001</v>
      </c>
    </row>
    <row r="104" spans="1:8">
      <c r="A104" s="122" t="s">
        <v>326</v>
      </c>
      <c r="B104" s="161">
        <v>5284868</v>
      </c>
      <c r="C104" s="161">
        <v>942600.46</v>
      </c>
      <c r="D104" s="121">
        <f t="shared" ref="D104:D112" si="30">B104+C104</f>
        <v>6227468.46</v>
      </c>
      <c r="E104" s="161">
        <v>5977439.46</v>
      </c>
      <c r="F104" s="161">
        <v>5977439.46</v>
      </c>
      <c r="G104" s="121">
        <f t="shared" ref="G104:G112" si="31">D104-E104</f>
        <v>250029</v>
      </c>
      <c r="H104" s="123"/>
    </row>
    <row r="105" spans="1:8">
      <c r="A105" s="122" t="s">
        <v>327</v>
      </c>
      <c r="B105" s="161">
        <v>850000</v>
      </c>
      <c r="C105" s="161">
        <v>561865.09</v>
      </c>
      <c r="D105" s="121">
        <f t="shared" si="30"/>
        <v>1411865.0899999999</v>
      </c>
      <c r="E105" s="161">
        <v>1306157.0900000001</v>
      </c>
      <c r="F105" s="161">
        <v>1306157.0900000001</v>
      </c>
      <c r="G105" s="121">
        <f t="shared" si="31"/>
        <v>105707.99999999977</v>
      </c>
      <c r="H105" s="123"/>
    </row>
    <row r="106" spans="1:8">
      <c r="A106" s="122" t="s">
        <v>328</v>
      </c>
      <c r="B106" s="161">
        <v>5250000</v>
      </c>
      <c r="C106" s="161">
        <v>19175832.73</v>
      </c>
      <c r="D106" s="121">
        <f t="shared" si="30"/>
        <v>24425832.73</v>
      </c>
      <c r="E106" s="161">
        <v>2636626.4</v>
      </c>
      <c r="F106" s="161">
        <v>2592983.33</v>
      </c>
      <c r="G106" s="121">
        <f t="shared" si="31"/>
        <v>21789206.330000002</v>
      </c>
      <c r="H106" s="123"/>
    </row>
    <row r="107" spans="1:8">
      <c r="A107" s="122" t="s">
        <v>329</v>
      </c>
      <c r="B107" s="121">
        <v>0</v>
      </c>
      <c r="C107" s="121">
        <v>0</v>
      </c>
      <c r="D107" s="121">
        <f t="shared" si="30"/>
        <v>0</v>
      </c>
      <c r="E107" s="121">
        <v>0</v>
      </c>
      <c r="F107" s="121">
        <v>0</v>
      </c>
      <c r="G107" s="121">
        <f t="shared" si="31"/>
        <v>0</v>
      </c>
      <c r="H107" s="123"/>
    </row>
    <row r="108" spans="1:8">
      <c r="A108" s="122" t="s">
        <v>330</v>
      </c>
      <c r="B108" s="161">
        <v>2551750</v>
      </c>
      <c r="C108" s="161">
        <v>1792392.94</v>
      </c>
      <c r="D108" s="121">
        <f t="shared" si="30"/>
        <v>4344142.9399999995</v>
      </c>
      <c r="E108" s="161">
        <v>2093251.2</v>
      </c>
      <c r="F108" s="161">
        <v>2060514.8</v>
      </c>
      <c r="G108" s="121">
        <f t="shared" si="31"/>
        <v>2250891.7399999993</v>
      </c>
      <c r="H108" s="123"/>
    </row>
    <row r="109" spans="1:8">
      <c r="A109" s="122" t="s">
        <v>331</v>
      </c>
      <c r="B109" s="161">
        <v>55000</v>
      </c>
      <c r="C109" s="161">
        <v>-55000</v>
      </c>
      <c r="D109" s="121">
        <f t="shared" si="30"/>
        <v>0</v>
      </c>
      <c r="E109" s="161">
        <v>0</v>
      </c>
      <c r="F109" s="161">
        <v>0</v>
      </c>
      <c r="G109" s="121">
        <f t="shared" si="31"/>
        <v>0</v>
      </c>
      <c r="H109" s="123"/>
    </row>
    <row r="110" spans="1:8">
      <c r="A110" s="122" t="s">
        <v>332</v>
      </c>
      <c r="B110" s="161">
        <v>87356</v>
      </c>
      <c r="C110" s="161">
        <v>-78356</v>
      </c>
      <c r="D110" s="121">
        <f t="shared" si="30"/>
        <v>9000</v>
      </c>
      <c r="E110" s="161">
        <v>3938</v>
      </c>
      <c r="F110" s="161">
        <v>3938</v>
      </c>
      <c r="G110" s="121">
        <f t="shared" si="31"/>
        <v>5062</v>
      </c>
      <c r="H110" s="123"/>
    </row>
    <row r="111" spans="1:8">
      <c r="A111" s="122" t="s">
        <v>333</v>
      </c>
      <c r="B111" s="161">
        <v>436070</v>
      </c>
      <c r="C111" s="161">
        <v>-48237.599999999999</v>
      </c>
      <c r="D111" s="121">
        <f t="shared" si="30"/>
        <v>387832.4</v>
      </c>
      <c r="E111" s="161">
        <v>323797.45</v>
      </c>
      <c r="F111" s="161">
        <v>307161.65999999997</v>
      </c>
      <c r="G111" s="121">
        <f t="shared" si="31"/>
        <v>64034.950000000012</v>
      </c>
      <c r="H111" s="123"/>
    </row>
    <row r="112" spans="1:8">
      <c r="A112" s="122" t="s">
        <v>334</v>
      </c>
      <c r="B112" s="161">
        <v>2471181.29</v>
      </c>
      <c r="C112" s="161">
        <v>-1019136.72</v>
      </c>
      <c r="D112" s="121">
        <f t="shared" si="30"/>
        <v>1452044.57</v>
      </c>
      <c r="E112" s="161">
        <v>1444928.74</v>
      </c>
      <c r="F112" s="161">
        <v>1194928.74</v>
      </c>
      <c r="G112" s="121">
        <f t="shared" si="31"/>
        <v>7115.8300000000745</v>
      </c>
      <c r="H112" s="123"/>
    </row>
    <row r="113" spans="1:8">
      <c r="A113" s="120" t="s">
        <v>335</v>
      </c>
      <c r="B113" s="121">
        <f>SUM(B114:B122)</f>
        <v>2500000</v>
      </c>
      <c r="C113" s="121">
        <f t="shared" ref="C113:G113" si="32">SUM(C114:C122)</f>
        <v>4936597.79</v>
      </c>
      <c r="D113" s="121">
        <f t="shared" si="32"/>
        <v>7436597.7899999991</v>
      </c>
      <c r="E113" s="121">
        <f t="shared" si="32"/>
        <v>7050076.79</v>
      </c>
      <c r="F113" s="121">
        <f t="shared" si="32"/>
        <v>7050076.79</v>
      </c>
      <c r="G113" s="121">
        <f t="shared" si="32"/>
        <v>386521.00000000023</v>
      </c>
    </row>
    <row r="114" spans="1:8">
      <c r="A114" s="122" t="s">
        <v>336</v>
      </c>
      <c r="B114" s="121">
        <v>0</v>
      </c>
      <c r="C114" s="121">
        <v>0</v>
      </c>
      <c r="D114" s="121">
        <f t="shared" ref="D114:D122" si="33">B114+C114</f>
        <v>0</v>
      </c>
      <c r="E114" s="121">
        <v>0</v>
      </c>
      <c r="F114" s="121">
        <v>0</v>
      </c>
      <c r="G114" s="121">
        <f t="shared" ref="G114:G122" si="34">D114-E114</f>
        <v>0</v>
      </c>
      <c r="H114" s="123"/>
    </row>
    <row r="115" spans="1:8">
      <c r="A115" s="122" t="s">
        <v>337</v>
      </c>
      <c r="B115" s="121">
        <v>0</v>
      </c>
      <c r="C115" s="121">
        <v>0</v>
      </c>
      <c r="D115" s="121">
        <f t="shared" si="33"/>
        <v>0</v>
      </c>
      <c r="E115" s="121">
        <v>0</v>
      </c>
      <c r="F115" s="121">
        <v>0</v>
      </c>
      <c r="G115" s="121">
        <f t="shared" si="34"/>
        <v>0</v>
      </c>
      <c r="H115" s="123"/>
    </row>
    <row r="116" spans="1:8">
      <c r="A116" s="122" t="s">
        <v>338</v>
      </c>
      <c r="B116" s="161">
        <v>0</v>
      </c>
      <c r="C116" s="161">
        <v>2218075.4300000002</v>
      </c>
      <c r="D116" s="121">
        <f t="shared" si="33"/>
        <v>2218075.4300000002</v>
      </c>
      <c r="E116" s="161">
        <v>1831554.43</v>
      </c>
      <c r="F116" s="161">
        <v>1831554.43</v>
      </c>
      <c r="G116" s="121">
        <f t="shared" si="34"/>
        <v>386521.00000000023</v>
      </c>
      <c r="H116" s="123"/>
    </row>
    <row r="117" spans="1:8">
      <c r="A117" s="122" t="s">
        <v>339</v>
      </c>
      <c r="B117" s="161">
        <v>2500000</v>
      </c>
      <c r="C117" s="161">
        <v>2718522.36</v>
      </c>
      <c r="D117" s="121">
        <f t="shared" si="33"/>
        <v>5218522.3599999994</v>
      </c>
      <c r="E117" s="161">
        <v>5218522.3600000003</v>
      </c>
      <c r="F117" s="161">
        <v>5218522.3600000003</v>
      </c>
      <c r="G117" s="121">
        <f t="shared" si="34"/>
        <v>0</v>
      </c>
      <c r="H117" s="123"/>
    </row>
    <row r="118" spans="1:8">
      <c r="A118" s="122" t="s">
        <v>340</v>
      </c>
      <c r="B118" s="121">
        <v>0</v>
      </c>
      <c r="C118" s="121">
        <v>0</v>
      </c>
      <c r="D118" s="121">
        <f t="shared" si="33"/>
        <v>0</v>
      </c>
      <c r="E118" s="121">
        <v>0</v>
      </c>
      <c r="F118" s="121">
        <v>0</v>
      </c>
      <c r="G118" s="121">
        <f t="shared" si="34"/>
        <v>0</v>
      </c>
      <c r="H118" s="123"/>
    </row>
    <row r="119" spans="1:8">
      <c r="A119" s="122" t="s">
        <v>341</v>
      </c>
      <c r="B119" s="121">
        <v>0</v>
      </c>
      <c r="C119" s="121">
        <v>0</v>
      </c>
      <c r="D119" s="121">
        <f t="shared" si="33"/>
        <v>0</v>
      </c>
      <c r="E119" s="121">
        <v>0</v>
      </c>
      <c r="F119" s="121">
        <v>0</v>
      </c>
      <c r="G119" s="121">
        <f t="shared" si="34"/>
        <v>0</v>
      </c>
      <c r="H119" s="123"/>
    </row>
    <row r="120" spans="1:8">
      <c r="A120" s="122" t="s">
        <v>342</v>
      </c>
      <c r="B120" s="121">
        <v>0</v>
      </c>
      <c r="C120" s="121">
        <v>0</v>
      </c>
      <c r="D120" s="121">
        <f t="shared" si="33"/>
        <v>0</v>
      </c>
      <c r="E120" s="121">
        <v>0</v>
      </c>
      <c r="F120" s="121">
        <v>0</v>
      </c>
      <c r="G120" s="121">
        <f t="shared" si="34"/>
        <v>0</v>
      </c>
      <c r="H120" s="124"/>
    </row>
    <row r="121" spans="1:8">
      <c r="A121" s="122" t="s">
        <v>343</v>
      </c>
      <c r="B121" s="121">
        <v>0</v>
      </c>
      <c r="C121" s="121">
        <v>0</v>
      </c>
      <c r="D121" s="121">
        <f t="shared" si="33"/>
        <v>0</v>
      </c>
      <c r="E121" s="121">
        <v>0</v>
      </c>
      <c r="F121" s="121">
        <v>0</v>
      </c>
      <c r="G121" s="121">
        <f t="shared" si="34"/>
        <v>0</v>
      </c>
      <c r="H121" s="124"/>
    </row>
    <row r="122" spans="1:8">
      <c r="A122" s="122" t="s">
        <v>344</v>
      </c>
      <c r="B122" s="121">
        <v>0</v>
      </c>
      <c r="C122" s="121">
        <v>0</v>
      </c>
      <c r="D122" s="121">
        <f t="shared" si="33"/>
        <v>0</v>
      </c>
      <c r="E122" s="121">
        <v>0</v>
      </c>
      <c r="F122" s="121">
        <v>0</v>
      </c>
      <c r="G122" s="121">
        <f t="shared" si="34"/>
        <v>0</v>
      </c>
      <c r="H122" s="123"/>
    </row>
    <row r="123" spans="1:8">
      <c r="A123" s="120" t="s">
        <v>345</v>
      </c>
      <c r="B123" s="121">
        <f>SUM(B124:B132)</f>
        <v>27450000</v>
      </c>
      <c r="C123" s="121">
        <f t="shared" ref="C123:G123" si="35">SUM(C124:C132)</f>
        <v>27304971.140000001</v>
      </c>
      <c r="D123" s="121">
        <f t="shared" si="35"/>
        <v>54754971.140000001</v>
      </c>
      <c r="E123" s="121">
        <f t="shared" si="35"/>
        <v>2028513.79</v>
      </c>
      <c r="F123" s="121">
        <f t="shared" si="35"/>
        <v>1991277.79</v>
      </c>
      <c r="G123" s="121">
        <f t="shared" si="35"/>
        <v>52726457.349999994</v>
      </c>
    </row>
    <row r="124" spans="1:8">
      <c r="A124" s="122" t="s">
        <v>346</v>
      </c>
      <c r="B124" s="161">
        <v>50000</v>
      </c>
      <c r="C124" s="161">
        <v>637842.15</v>
      </c>
      <c r="D124" s="121">
        <f t="shared" ref="D124:D132" si="36">B124+C124</f>
        <v>687842.15</v>
      </c>
      <c r="E124" s="161">
        <v>156204.76999999999</v>
      </c>
      <c r="F124" s="161">
        <v>134396.76999999999</v>
      </c>
      <c r="G124" s="121">
        <f t="shared" ref="G124:G132" si="37">D124-E124</f>
        <v>531637.38</v>
      </c>
      <c r="H124" s="123"/>
    </row>
    <row r="125" spans="1:8">
      <c r="A125" s="122" t="s">
        <v>347</v>
      </c>
      <c r="B125" s="161">
        <v>2500000</v>
      </c>
      <c r="C125" s="161">
        <v>6008768.2199999997</v>
      </c>
      <c r="D125" s="121">
        <f t="shared" si="36"/>
        <v>8508768.2199999988</v>
      </c>
      <c r="E125" s="161">
        <v>308768.21999999997</v>
      </c>
      <c r="F125" s="161">
        <v>308768.21999999997</v>
      </c>
      <c r="G125" s="121">
        <f t="shared" si="37"/>
        <v>8199999.9999999991</v>
      </c>
      <c r="H125" s="123"/>
    </row>
    <row r="126" spans="1:8">
      <c r="A126" s="122" t="s">
        <v>348</v>
      </c>
      <c r="B126" s="161">
        <v>0</v>
      </c>
      <c r="C126" s="161">
        <v>0</v>
      </c>
      <c r="D126" s="121">
        <f t="shared" si="36"/>
        <v>0</v>
      </c>
      <c r="E126" s="161">
        <v>0</v>
      </c>
      <c r="F126" s="161">
        <v>0</v>
      </c>
      <c r="G126" s="121">
        <f t="shared" si="37"/>
        <v>0</v>
      </c>
      <c r="H126" s="123"/>
    </row>
    <row r="127" spans="1:8">
      <c r="A127" s="122" t="s">
        <v>349</v>
      </c>
      <c r="B127" s="161">
        <v>13400000</v>
      </c>
      <c r="C127" s="161">
        <v>13800000</v>
      </c>
      <c r="D127" s="121">
        <f t="shared" si="36"/>
        <v>27200000</v>
      </c>
      <c r="E127" s="161">
        <v>0</v>
      </c>
      <c r="F127" s="161">
        <v>0</v>
      </c>
      <c r="G127" s="121">
        <f t="shared" si="37"/>
        <v>27200000</v>
      </c>
      <c r="H127" s="123"/>
    </row>
    <row r="128" spans="1:8">
      <c r="A128" s="122" t="s">
        <v>350</v>
      </c>
      <c r="B128" s="161">
        <v>4000000</v>
      </c>
      <c r="C128" s="161">
        <v>-2608696</v>
      </c>
      <c r="D128" s="121">
        <f t="shared" si="36"/>
        <v>1391304</v>
      </c>
      <c r="E128" s="161">
        <v>1391304</v>
      </c>
      <c r="F128" s="161">
        <v>1391304</v>
      </c>
      <c r="G128" s="121">
        <f t="shared" si="37"/>
        <v>0</v>
      </c>
      <c r="H128" s="123"/>
    </row>
    <row r="129" spans="1:8">
      <c r="A129" s="122" t="s">
        <v>351</v>
      </c>
      <c r="B129" s="161">
        <v>7500000</v>
      </c>
      <c r="C129" s="161">
        <v>9467056.7699999996</v>
      </c>
      <c r="D129" s="121">
        <f t="shared" si="36"/>
        <v>16967056.77</v>
      </c>
      <c r="E129" s="161">
        <v>172236.79999999999</v>
      </c>
      <c r="F129" s="161">
        <v>156808.79999999999</v>
      </c>
      <c r="G129" s="121">
        <f t="shared" si="37"/>
        <v>16794819.969999999</v>
      </c>
      <c r="H129" s="123"/>
    </row>
    <row r="130" spans="1:8">
      <c r="A130" s="122" t="s">
        <v>352</v>
      </c>
      <c r="B130" s="121">
        <v>0</v>
      </c>
      <c r="C130" s="121">
        <v>0</v>
      </c>
      <c r="D130" s="121">
        <f t="shared" si="36"/>
        <v>0</v>
      </c>
      <c r="E130" s="121">
        <v>0</v>
      </c>
      <c r="F130" s="121">
        <v>0</v>
      </c>
      <c r="G130" s="121">
        <f t="shared" si="37"/>
        <v>0</v>
      </c>
      <c r="H130" s="123"/>
    </row>
    <row r="131" spans="1:8">
      <c r="A131" s="122" t="s">
        <v>353</v>
      </c>
      <c r="B131" s="121">
        <v>0</v>
      </c>
      <c r="C131" s="121">
        <v>0</v>
      </c>
      <c r="D131" s="121">
        <f t="shared" si="36"/>
        <v>0</v>
      </c>
      <c r="E131" s="121">
        <v>0</v>
      </c>
      <c r="F131" s="121">
        <v>0</v>
      </c>
      <c r="G131" s="121">
        <f t="shared" si="37"/>
        <v>0</v>
      </c>
      <c r="H131" s="123"/>
    </row>
    <row r="132" spans="1:8">
      <c r="A132" s="122" t="s">
        <v>354</v>
      </c>
      <c r="B132" s="121">
        <v>0</v>
      </c>
      <c r="C132" s="121">
        <v>0</v>
      </c>
      <c r="D132" s="121">
        <f t="shared" si="36"/>
        <v>0</v>
      </c>
      <c r="E132" s="121">
        <v>0</v>
      </c>
      <c r="F132" s="121">
        <v>0</v>
      </c>
      <c r="G132" s="121">
        <f t="shared" si="37"/>
        <v>0</v>
      </c>
      <c r="H132" s="123"/>
    </row>
    <row r="133" spans="1:8">
      <c r="A133" s="120" t="s">
        <v>355</v>
      </c>
      <c r="B133" s="121">
        <f>SUM(B134:B136)</f>
        <v>79211657.310000002</v>
      </c>
      <c r="C133" s="121">
        <f t="shared" ref="C133:G133" si="38">SUM(C134:C136)</f>
        <v>207622840.00999999</v>
      </c>
      <c r="D133" s="121">
        <f t="shared" si="38"/>
        <v>286834497.31999999</v>
      </c>
      <c r="E133" s="121">
        <f t="shared" si="38"/>
        <v>84255691.640000001</v>
      </c>
      <c r="F133" s="121">
        <f t="shared" si="38"/>
        <v>82225082.230000004</v>
      </c>
      <c r="G133" s="121">
        <f t="shared" si="38"/>
        <v>202578805.68000001</v>
      </c>
    </row>
    <row r="134" spans="1:8">
      <c r="A134" s="122" t="s">
        <v>356</v>
      </c>
      <c r="B134" s="161">
        <v>79211657.310000002</v>
      </c>
      <c r="C134" s="161">
        <v>182522840.00999999</v>
      </c>
      <c r="D134" s="121">
        <f t="shared" ref="D134:D157" si="39">B134+C134</f>
        <v>261734497.31999999</v>
      </c>
      <c r="E134" s="161">
        <v>84255691.640000001</v>
      </c>
      <c r="F134" s="161">
        <v>82225082.230000004</v>
      </c>
      <c r="G134" s="121">
        <f t="shared" ref="G134:G136" si="40">D134-E134</f>
        <v>177478805.68000001</v>
      </c>
      <c r="H134" s="123"/>
    </row>
    <row r="135" spans="1:8">
      <c r="A135" s="122" t="s">
        <v>357</v>
      </c>
      <c r="B135" s="161">
        <v>0</v>
      </c>
      <c r="C135" s="161">
        <v>25100000</v>
      </c>
      <c r="D135" s="121">
        <f t="shared" si="39"/>
        <v>25100000</v>
      </c>
      <c r="E135" s="161">
        <v>0</v>
      </c>
      <c r="F135" s="161">
        <v>0</v>
      </c>
      <c r="G135" s="121">
        <f t="shared" si="40"/>
        <v>25100000</v>
      </c>
      <c r="H135" s="123"/>
    </row>
    <row r="136" spans="1:8">
      <c r="A136" s="122" t="s">
        <v>358</v>
      </c>
      <c r="B136" s="121">
        <v>0</v>
      </c>
      <c r="C136" s="121">
        <v>0</v>
      </c>
      <c r="D136" s="121">
        <f t="shared" si="39"/>
        <v>0</v>
      </c>
      <c r="E136" s="121">
        <v>0</v>
      </c>
      <c r="F136" s="121">
        <v>0</v>
      </c>
      <c r="G136" s="121">
        <f t="shared" si="40"/>
        <v>0</v>
      </c>
      <c r="H136" s="123"/>
    </row>
    <row r="137" spans="1:8">
      <c r="A137" s="120" t="s">
        <v>359</v>
      </c>
      <c r="B137" s="121">
        <f>SUM(B138:B142,B144:B145)</f>
        <v>0</v>
      </c>
      <c r="C137" s="121">
        <f t="shared" ref="C137:G137" si="41">SUM(C138:C142,C144:C145)</f>
        <v>1234752.8799999999</v>
      </c>
      <c r="D137" s="121">
        <f t="shared" si="41"/>
        <v>1234752.8799999999</v>
      </c>
      <c r="E137" s="121">
        <f t="shared" si="41"/>
        <v>0</v>
      </c>
      <c r="F137" s="121">
        <f t="shared" si="41"/>
        <v>0</v>
      </c>
      <c r="G137" s="121">
        <f t="shared" si="41"/>
        <v>1234752.8799999999</v>
      </c>
    </row>
    <row r="138" spans="1:8">
      <c r="A138" s="122" t="s">
        <v>360</v>
      </c>
      <c r="B138" s="121">
        <v>0</v>
      </c>
      <c r="C138" s="121">
        <v>0</v>
      </c>
      <c r="D138" s="121">
        <f t="shared" si="39"/>
        <v>0</v>
      </c>
      <c r="E138" s="121">
        <v>0</v>
      </c>
      <c r="F138" s="121">
        <v>0</v>
      </c>
      <c r="G138" s="121">
        <f t="shared" ref="G138:G145" si="42">D138-E138</f>
        <v>0</v>
      </c>
      <c r="H138" s="123"/>
    </row>
    <row r="139" spans="1:8">
      <c r="A139" s="122" t="s">
        <v>361</v>
      </c>
      <c r="B139" s="121">
        <v>0</v>
      </c>
      <c r="C139" s="121">
        <v>0</v>
      </c>
      <c r="D139" s="121">
        <f t="shared" si="39"/>
        <v>0</v>
      </c>
      <c r="E139" s="121">
        <v>0</v>
      </c>
      <c r="F139" s="121">
        <v>0</v>
      </c>
      <c r="G139" s="121">
        <f t="shared" si="42"/>
        <v>0</v>
      </c>
      <c r="H139" s="123"/>
    </row>
    <row r="140" spans="1:8">
      <c r="A140" s="122" t="s">
        <v>362</v>
      </c>
      <c r="B140" s="121">
        <v>0</v>
      </c>
      <c r="C140" s="121">
        <v>0</v>
      </c>
      <c r="D140" s="121">
        <f t="shared" si="39"/>
        <v>0</v>
      </c>
      <c r="E140" s="121">
        <v>0</v>
      </c>
      <c r="F140" s="121">
        <v>0</v>
      </c>
      <c r="G140" s="121">
        <f t="shared" si="42"/>
        <v>0</v>
      </c>
      <c r="H140" s="123"/>
    </row>
    <row r="141" spans="1:8">
      <c r="A141" s="122" t="s">
        <v>363</v>
      </c>
      <c r="B141" s="121">
        <v>0</v>
      </c>
      <c r="C141" s="121">
        <v>0</v>
      </c>
      <c r="D141" s="121">
        <f t="shared" si="39"/>
        <v>0</v>
      </c>
      <c r="E141" s="121">
        <v>0</v>
      </c>
      <c r="F141" s="121">
        <v>0</v>
      </c>
      <c r="G141" s="121">
        <f t="shared" si="42"/>
        <v>0</v>
      </c>
      <c r="H141" s="123"/>
    </row>
    <row r="142" spans="1:8">
      <c r="A142" s="122" t="s">
        <v>364</v>
      </c>
      <c r="B142" s="121">
        <v>0</v>
      </c>
      <c r="C142" s="121">
        <v>0</v>
      </c>
      <c r="D142" s="121">
        <f t="shared" si="39"/>
        <v>0</v>
      </c>
      <c r="E142" s="121">
        <v>0</v>
      </c>
      <c r="F142" s="121">
        <v>0</v>
      </c>
      <c r="G142" s="121">
        <f t="shared" si="42"/>
        <v>0</v>
      </c>
      <c r="H142" s="123"/>
    </row>
    <row r="143" spans="1:8">
      <c r="A143" s="122" t="s">
        <v>365</v>
      </c>
      <c r="B143" s="121">
        <v>0</v>
      </c>
      <c r="C143" s="121">
        <v>0</v>
      </c>
      <c r="D143" s="121">
        <f t="shared" si="39"/>
        <v>0</v>
      </c>
      <c r="E143" s="121">
        <v>0</v>
      </c>
      <c r="F143" s="121">
        <v>0</v>
      </c>
      <c r="G143" s="121">
        <f t="shared" si="42"/>
        <v>0</v>
      </c>
      <c r="H143" s="123"/>
    </row>
    <row r="144" spans="1:8">
      <c r="A144" s="122" t="s">
        <v>366</v>
      </c>
      <c r="B144" s="121">
        <v>0</v>
      </c>
      <c r="C144" s="121">
        <v>0</v>
      </c>
      <c r="D144" s="121">
        <f t="shared" si="39"/>
        <v>0</v>
      </c>
      <c r="E144" s="121">
        <v>0</v>
      </c>
      <c r="F144" s="121">
        <v>0</v>
      </c>
      <c r="G144" s="121">
        <f t="shared" si="42"/>
        <v>0</v>
      </c>
      <c r="H144" s="123"/>
    </row>
    <row r="145" spans="1:8">
      <c r="A145" s="122" t="s">
        <v>367</v>
      </c>
      <c r="B145" s="161">
        <v>0</v>
      </c>
      <c r="C145" s="161">
        <v>1234752.8799999999</v>
      </c>
      <c r="D145" s="121">
        <f t="shared" si="39"/>
        <v>1234752.8799999999</v>
      </c>
      <c r="E145" s="161">
        <v>0</v>
      </c>
      <c r="F145" s="161">
        <v>0</v>
      </c>
      <c r="G145" s="121">
        <f t="shared" si="42"/>
        <v>1234752.8799999999</v>
      </c>
      <c r="H145" s="123"/>
    </row>
    <row r="146" spans="1:8">
      <c r="A146" s="120" t="s">
        <v>368</v>
      </c>
      <c r="B146" s="121">
        <f>SUM(B147:B149)</f>
        <v>0</v>
      </c>
      <c r="C146" s="121">
        <f t="shared" ref="C146:G146" si="43">SUM(C147:C149)</f>
        <v>0</v>
      </c>
      <c r="D146" s="121">
        <f t="shared" si="43"/>
        <v>0</v>
      </c>
      <c r="E146" s="121">
        <f t="shared" si="43"/>
        <v>0</v>
      </c>
      <c r="F146" s="121">
        <f t="shared" si="43"/>
        <v>0</v>
      </c>
      <c r="G146" s="121">
        <f t="shared" si="43"/>
        <v>0</v>
      </c>
    </row>
    <row r="147" spans="1:8">
      <c r="A147" s="122" t="s">
        <v>369</v>
      </c>
      <c r="B147" s="121">
        <v>0</v>
      </c>
      <c r="C147" s="121">
        <v>0</v>
      </c>
      <c r="D147" s="121">
        <f t="shared" si="39"/>
        <v>0</v>
      </c>
      <c r="E147" s="121">
        <v>0</v>
      </c>
      <c r="F147" s="121">
        <v>0</v>
      </c>
      <c r="G147" s="121">
        <f t="shared" ref="G147:G149" si="44">D147-E147</f>
        <v>0</v>
      </c>
      <c r="H147" s="123"/>
    </row>
    <row r="148" spans="1:8">
      <c r="A148" s="122" t="s">
        <v>370</v>
      </c>
      <c r="B148" s="121">
        <v>0</v>
      </c>
      <c r="C148" s="121">
        <v>0</v>
      </c>
      <c r="D148" s="121">
        <f t="shared" si="39"/>
        <v>0</v>
      </c>
      <c r="E148" s="121">
        <v>0</v>
      </c>
      <c r="F148" s="121">
        <v>0</v>
      </c>
      <c r="G148" s="121">
        <f t="shared" si="44"/>
        <v>0</v>
      </c>
      <c r="H148" s="123"/>
    </row>
    <row r="149" spans="1:8">
      <c r="A149" s="122" t="s">
        <v>371</v>
      </c>
      <c r="B149" s="121">
        <v>0</v>
      </c>
      <c r="C149" s="121">
        <v>0</v>
      </c>
      <c r="D149" s="121">
        <f t="shared" si="39"/>
        <v>0</v>
      </c>
      <c r="E149" s="121">
        <v>0</v>
      </c>
      <c r="F149" s="121">
        <v>0</v>
      </c>
      <c r="G149" s="121">
        <f t="shared" si="44"/>
        <v>0</v>
      </c>
      <c r="H149" s="123"/>
    </row>
    <row r="150" spans="1:8">
      <c r="A150" s="120" t="s">
        <v>372</v>
      </c>
      <c r="B150" s="121">
        <f>SUM(B151:B157)</f>
        <v>18272000.009999998</v>
      </c>
      <c r="C150" s="121">
        <f t="shared" ref="C150:G150" si="45">SUM(C151:C157)</f>
        <v>0</v>
      </c>
      <c r="D150" s="121">
        <f t="shared" si="45"/>
        <v>18272000.009999998</v>
      </c>
      <c r="E150" s="121">
        <f t="shared" si="45"/>
        <v>16328214.010000002</v>
      </c>
      <c r="F150" s="121">
        <f t="shared" si="45"/>
        <v>16328214.010000002</v>
      </c>
      <c r="G150" s="121">
        <f t="shared" si="45"/>
        <v>1943785.9999999991</v>
      </c>
    </row>
    <row r="151" spans="1:8">
      <c r="A151" s="122" t="s">
        <v>373</v>
      </c>
      <c r="B151" s="161">
        <v>9500000.0099999998</v>
      </c>
      <c r="C151" s="161">
        <v>0</v>
      </c>
      <c r="D151" s="121">
        <f t="shared" si="39"/>
        <v>9500000.0099999998</v>
      </c>
      <c r="E151" s="161">
        <v>8406946.5600000005</v>
      </c>
      <c r="F151" s="161">
        <v>8406946.5600000005</v>
      </c>
      <c r="G151" s="121">
        <f t="shared" ref="G151:G157" si="46">D151-E151</f>
        <v>1093053.4499999993</v>
      </c>
      <c r="H151" s="123"/>
    </row>
    <row r="152" spans="1:8">
      <c r="A152" s="122" t="s">
        <v>374</v>
      </c>
      <c r="B152" s="161">
        <v>8772000</v>
      </c>
      <c r="C152" s="161">
        <v>0</v>
      </c>
      <c r="D152" s="121">
        <f t="shared" si="39"/>
        <v>8772000</v>
      </c>
      <c r="E152" s="161">
        <v>7921267.4500000002</v>
      </c>
      <c r="F152" s="161">
        <v>7921267.4500000002</v>
      </c>
      <c r="G152" s="121">
        <f t="shared" si="46"/>
        <v>850732.54999999981</v>
      </c>
      <c r="H152" s="123"/>
    </row>
    <row r="153" spans="1:8">
      <c r="A153" s="122" t="s">
        <v>375</v>
      </c>
      <c r="B153" s="121">
        <v>0</v>
      </c>
      <c r="C153" s="121">
        <v>0</v>
      </c>
      <c r="D153" s="121">
        <f t="shared" si="39"/>
        <v>0</v>
      </c>
      <c r="E153" s="121">
        <v>0</v>
      </c>
      <c r="F153" s="121">
        <v>0</v>
      </c>
      <c r="G153" s="121">
        <f t="shared" si="46"/>
        <v>0</v>
      </c>
      <c r="H153" s="123"/>
    </row>
    <row r="154" spans="1:8">
      <c r="A154" s="128" t="s">
        <v>376</v>
      </c>
      <c r="B154" s="121">
        <v>0</v>
      </c>
      <c r="C154" s="121">
        <v>0</v>
      </c>
      <c r="D154" s="121">
        <f t="shared" si="39"/>
        <v>0</v>
      </c>
      <c r="E154" s="121">
        <v>0</v>
      </c>
      <c r="F154" s="121">
        <v>0</v>
      </c>
      <c r="G154" s="121">
        <f t="shared" si="46"/>
        <v>0</v>
      </c>
      <c r="H154" s="123"/>
    </row>
    <row r="155" spans="1:8">
      <c r="A155" s="122" t="s">
        <v>377</v>
      </c>
      <c r="B155" s="121">
        <v>0</v>
      </c>
      <c r="C155" s="121">
        <v>0</v>
      </c>
      <c r="D155" s="121">
        <f t="shared" si="39"/>
        <v>0</v>
      </c>
      <c r="E155" s="121">
        <v>0</v>
      </c>
      <c r="F155" s="121">
        <v>0</v>
      </c>
      <c r="G155" s="121">
        <f t="shared" si="46"/>
        <v>0</v>
      </c>
      <c r="H155" s="123"/>
    </row>
    <row r="156" spans="1:8">
      <c r="A156" s="122" t="s">
        <v>378</v>
      </c>
      <c r="B156" s="121">
        <v>0</v>
      </c>
      <c r="C156" s="121">
        <v>0</v>
      </c>
      <c r="D156" s="121">
        <f t="shared" si="39"/>
        <v>0</v>
      </c>
      <c r="E156" s="121">
        <v>0</v>
      </c>
      <c r="F156" s="121">
        <v>0</v>
      </c>
      <c r="G156" s="121">
        <f t="shared" si="46"/>
        <v>0</v>
      </c>
      <c r="H156" s="123"/>
    </row>
    <row r="157" spans="1:8">
      <c r="A157" s="122" t="s">
        <v>379</v>
      </c>
      <c r="B157" s="121">
        <v>0</v>
      </c>
      <c r="C157" s="121">
        <v>0</v>
      </c>
      <c r="D157" s="121">
        <f t="shared" si="39"/>
        <v>0</v>
      </c>
      <c r="E157" s="121">
        <v>0</v>
      </c>
      <c r="F157" s="121">
        <v>0</v>
      </c>
      <c r="G157" s="121">
        <f t="shared" si="46"/>
        <v>0</v>
      </c>
      <c r="H157" s="123"/>
    </row>
    <row r="158" spans="1:8">
      <c r="A158" s="129"/>
      <c r="B158" s="126"/>
      <c r="C158" s="126"/>
      <c r="D158" s="126"/>
      <c r="E158" s="126"/>
      <c r="F158" s="126"/>
      <c r="G158" s="126"/>
    </row>
    <row r="159" spans="1:8">
      <c r="A159" s="130" t="s">
        <v>381</v>
      </c>
      <c r="B159" s="119">
        <f>B9+B84</f>
        <v>876250277.58000004</v>
      </c>
      <c r="C159" s="119">
        <f t="shared" ref="C159:G159" si="47">C9+C84</f>
        <v>575551432.61000001</v>
      </c>
      <c r="D159" s="119">
        <f t="shared" si="47"/>
        <v>1451801710.1900001</v>
      </c>
      <c r="E159" s="119">
        <f t="shared" si="47"/>
        <v>838265180.96000004</v>
      </c>
      <c r="F159" s="119">
        <f t="shared" si="47"/>
        <v>809811823.57999992</v>
      </c>
      <c r="G159" s="119">
        <f t="shared" si="47"/>
        <v>613536529.23000002</v>
      </c>
    </row>
    <row r="160" spans="1:8">
      <c r="A160" s="131"/>
      <c r="B160" s="132"/>
      <c r="C160" s="132"/>
      <c r="D160" s="132"/>
      <c r="E160" s="132"/>
      <c r="F160" s="132"/>
      <c r="G160" s="132"/>
    </row>
    <row r="161" spans="1:1">
      <c r="A161" s="1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="62" workbookViewId="0">
      <selection sqref="A1:G1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196" t="s">
        <v>382</v>
      </c>
      <c r="B1" s="196"/>
      <c r="C1" s="196"/>
      <c r="D1" s="196"/>
      <c r="E1" s="196"/>
      <c r="F1" s="196"/>
      <c r="G1" s="196"/>
    </row>
    <row r="2" spans="1:7">
      <c r="A2" s="176" t="s">
        <v>121</v>
      </c>
      <c r="B2" s="177"/>
      <c r="C2" s="177"/>
      <c r="D2" s="177"/>
      <c r="E2" s="177"/>
      <c r="F2" s="177"/>
      <c r="G2" s="178"/>
    </row>
    <row r="3" spans="1:7">
      <c r="A3" s="179" t="s">
        <v>298</v>
      </c>
      <c r="B3" s="180"/>
      <c r="C3" s="180"/>
      <c r="D3" s="180"/>
      <c r="E3" s="180"/>
      <c r="F3" s="180"/>
      <c r="G3" s="181"/>
    </row>
    <row r="4" spans="1:7">
      <c r="A4" s="179" t="s">
        <v>383</v>
      </c>
      <c r="B4" s="180"/>
      <c r="C4" s="180"/>
      <c r="D4" s="180"/>
      <c r="E4" s="180"/>
      <c r="F4" s="180"/>
      <c r="G4" s="181"/>
    </row>
    <row r="5" spans="1:7">
      <c r="A5" s="182" t="s">
        <v>167</v>
      </c>
      <c r="B5" s="183"/>
      <c r="C5" s="183"/>
      <c r="D5" s="183"/>
      <c r="E5" s="183"/>
      <c r="F5" s="183"/>
      <c r="G5" s="184"/>
    </row>
    <row r="6" spans="1:7">
      <c r="A6" s="185" t="s">
        <v>2</v>
      </c>
      <c r="B6" s="186"/>
      <c r="C6" s="186"/>
      <c r="D6" s="186"/>
      <c r="E6" s="186"/>
      <c r="F6" s="186"/>
      <c r="G6" s="187"/>
    </row>
    <row r="7" spans="1:7">
      <c r="A7" s="190" t="s">
        <v>4</v>
      </c>
      <c r="B7" s="200" t="s">
        <v>300</v>
      </c>
      <c r="C7" s="200"/>
      <c r="D7" s="200"/>
      <c r="E7" s="200"/>
      <c r="F7" s="200"/>
      <c r="G7" s="201" t="s">
        <v>301</v>
      </c>
    </row>
    <row r="8" spans="1:7" ht="28.8">
      <c r="A8" s="191"/>
      <c r="B8" s="155" t="s">
        <v>302</v>
      </c>
      <c r="C8" s="156" t="s">
        <v>235</v>
      </c>
      <c r="D8" s="155" t="s">
        <v>236</v>
      </c>
      <c r="E8" s="155" t="s">
        <v>193</v>
      </c>
      <c r="F8" s="155" t="s">
        <v>210</v>
      </c>
      <c r="G8" s="202"/>
    </row>
    <row r="9" spans="1:7">
      <c r="A9" s="105" t="s">
        <v>384</v>
      </c>
      <c r="B9" s="134">
        <f>SUM(B10:B42)</f>
        <v>599619263.93999994</v>
      </c>
      <c r="C9" s="134">
        <f t="shared" ref="C9:G9" si="0">SUM(C10:C42)</f>
        <v>335296387.00000006</v>
      </c>
      <c r="D9" s="134">
        <f t="shared" si="0"/>
        <v>934915650.93999994</v>
      </c>
      <c r="E9" s="134">
        <f t="shared" si="0"/>
        <v>606089389.43999994</v>
      </c>
      <c r="F9" s="134">
        <f t="shared" si="0"/>
        <v>590185817.63999999</v>
      </c>
      <c r="G9" s="134">
        <f t="shared" si="0"/>
        <v>328826261.5</v>
      </c>
    </row>
    <row r="10" spans="1:7">
      <c r="A10" s="162" t="s">
        <v>442</v>
      </c>
      <c r="B10" s="163">
        <v>16057703.449999999</v>
      </c>
      <c r="C10" s="163">
        <v>45478.75</v>
      </c>
      <c r="D10" s="66">
        <f>B10+C10</f>
        <v>16103182.199999999</v>
      </c>
      <c r="E10" s="163">
        <v>15721128.84</v>
      </c>
      <c r="F10" s="163">
        <v>15222084.27</v>
      </c>
      <c r="G10" s="66">
        <f>D10-E10</f>
        <v>382053.3599999994</v>
      </c>
    </row>
    <row r="11" spans="1:7">
      <c r="A11" s="162" t="s">
        <v>443</v>
      </c>
      <c r="B11" s="163">
        <v>27749063.43</v>
      </c>
      <c r="C11" s="163">
        <v>29780019.25</v>
      </c>
      <c r="D11" s="66">
        <f t="shared" ref="D11:D41" si="1">B11+C11</f>
        <v>57529082.68</v>
      </c>
      <c r="E11" s="163">
        <v>29183008.170000002</v>
      </c>
      <c r="F11" s="163">
        <v>28155672.800000001</v>
      </c>
      <c r="G11" s="66">
        <f t="shared" ref="G11:G41" si="2">D11-E11</f>
        <v>28346074.509999998</v>
      </c>
    </row>
    <row r="12" spans="1:7">
      <c r="A12" s="162" t="s">
        <v>444</v>
      </c>
      <c r="B12" s="163">
        <v>18438068.059999999</v>
      </c>
      <c r="C12" s="163">
        <v>61092.97</v>
      </c>
      <c r="D12" s="66">
        <f t="shared" si="1"/>
        <v>18499161.029999997</v>
      </c>
      <c r="E12" s="163">
        <v>13151156.84</v>
      </c>
      <c r="F12" s="163">
        <v>12936855.859999999</v>
      </c>
      <c r="G12" s="66">
        <f t="shared" si="2"/>
        <v>5348004.1899999976</v>
      </c>
    </row>
    <row r="13" spans="1:7">
      <c r="A13" s="162" t="s">
        <v>445</v>
      </c>
      <c r="B13" s="163">
        <v>7505905.4100000001</v>
      </c>
      <c r="C13" s="163">
        <v>159296.91</v>
      </c>
      <c r="D13" s="66">
        <f t="shared" si="1"/>
        <v>7665202.3200000003</v>
      </c>
      <c r="E13" s="163">
        <v>5915204.1299999999</v>
      </c>
      <c r="F13" s="163">
        <v>5732759.2999999998</v>
      </c>
      <c r="G13" s="66">
        <f t="shared" si="2"/>
        <v>1749998.1900000004</v>
      </c>
    </row>
    <row r="14" spans="1:7">
      <c r="A14" s="162" t="s">
        <v>446</v>
      </c>
      <c r="B14" s="163">
        <v>15395495.27</v>
      </c>
      <c r="C14" s="163">
        <v>302209.46999999997</v>
      </c>
      <c r="D14" s="66">
        <f t="shared" si="1"/>
        <v>15697704.74</v>
      </c>
      <c r="E14" s="163">
        <v>6232347.7000000002</v>
      </c>
      <c r="F14" s="163">
        <v>6051389.9900000002</v>
      </c>
      <c r="G14" s="66">
        <f t="shared" si="2"/>
        <v>9465357.0399999991</v>
      </c>
    </row>
    <row r="15" spans="1:7">
      <c r="A15" s="162" t="s">
        <v>447</v>
      </c>
      <c r="B15" s="163">
        <v>891738.76</v>
      </c>
      <c r="C15" s="163">
        <v>20222.89</v>
      </c>
      <c r="D15" s="66">
        <f t="shared" si="1"/>
        <v>911961.65</v>
      </c>
      <c r="E15" s="163">
        <v>776444.15</v>
      </c>
      <c r="F15" s="163">
        <v>751729.49</v>
      </c>
      <c r="G15" s="66">
        <f t="shared" si="2"/>
        <v>135517.5</v>
      </c>
    </row>
    <row r="16" spans="1:7">
      <c r="A16" s="162" t="s">
        <v>448</v>
      </c>
      <c r="B16" s="163">
        <v>40678042.630000003</v>
      </c>
      <c r="C16" s="163">
        <v>35863264.880000003</v>
      </c>
      <c r="D16" s="66">
        <f t="shared" si="1"/>
        <v>76541307.510000005</v>
      </c>
      <c r="E16" s="163">
        <v>64921151.32</v>
      </c>
      <c r="F16" s="163">
        <v>62043854.969999999</v>
      </c>
      <c r="G16" s="66">
        <f t="shared" si="2"/>
        <v>11620156.190000005</v>
      </c>
    </row>
    <row r="17" spans="1:7">
      <c r="A17" s="162" t="s">
        <v>449</v>
      </c>
      <c r="B17" s="163">
        <v>4273598.8</v>
      </c>
      <c r="C17" s="163">
        <v>72385.679999999993</v>
      </c>
      <c r="D17" s="66">
        <f t="shared" si="1"/>
        <v>4345984.4799999995</v>
      </c>
      <c r="E17" s="163">
        <v>4002105.27</v>
      </c>
      <c r="F17" s="163">
        <v>3883133.82</v>
      </c>
      <c r="G17" s="66">
        <f t="shared" si="2"/>
        <v>343879.2099999995</v>
      </c>
    </row>
    <row r="18" spans="1:7">
      <c r="A18" s="162" t="s">
        <v>450</v>
      </c>
      <c r="B18" s="163">
        <v>0</v>
      </c>
      <c r="C18" s="163">
        <v>11195.98</v>
      </c>
      <c r="D18" s="66">
        <f t="shared" si="1"/>
        <v>11195.98</v>
      </c>
      <c r="E18" s="163">
        <v>0</v>
      </c>
      <c r="F18" s="163">
        <v>0</v>
      </c>
      <c r="G18" s="66">
        <f t="shared" si="2"/>
        <v>11195.98</v>
      </c>
    </row>
    <row r="19" spans="1:7">
      <c r="A19" s="162" t="s">
        <v>451</v>
      </c>
      <c r="B19" s="163">
        <v>13800998.869999999</v>
      </c>
      <c r="C19" s="163">
        <v>8869690.3000000007</v>
      </c>
      <c r="D19" s="66">
        <f t="shared" si="1"/>
        <v>22670689.170000002</v>
      </c>
      <c r="E19" s="163">
        <v>11614625.560000001</v>
      </c>
      <c r="F19" s="163">
        <v>11117224.65</v>
      </c>
      <c r="G19" s="66">
        <f t="shared" si="2"/>
        <v>11056063.610000001</v>
      </c>
    </row>
    <row r="20" spans="1:7">
      <c r="A20" s="162" t="s">
        <v>452</v>
      </c>
      <c r="B20" s="163">
        <v>40391014.829999998</v>
      </c>
      <c r="C20" s="163">
        <v>23528421.649999999</v>
      </c>
      <c r="D20" s="66">
        <f t="shared" si="1"/>
        <v>63919436.479999997</v>
      </c>
      <c r="E20" s="163">
        <v>31824210.129999999</v>
      </c>
      <c r="F20" s="163">
        <v>30980367.27</v>
      </c>
      <c r="G20" s="66">
        <f t="shared" si="2"/>
        <v>32095226.349999998</v>
      </c>
    </row>
    <row r="21" spans="1:7">
      <c r="A21" s="162" t="s">
        <v>453</v>
      </c>
      <c r="B21" s="163">
        <v>11463764.380000001</v>
      </c>
      <c r="C21" s="163">
        <v>1781439.03</v>
      </c>
      <c r="D21" s="66">
        <f t="shared" si="1"/>
        <v>13245203.41</v>
      </c>
      <c r="E21" s="163">
        <v>10529805.24</v>
      </c>
      <c r="F21" s="163">
        <v>10162777.83</v>
      </c>
      <c r="G21" s="66">
        <f t="shared" si="2"/>
        <v>2715398.17</v>
      </c>
    </row>
    <row r="22" spans="1:7">
      <c r="A22" s="162" t="s">
        <v>454</v>
      </c>
      <c r="B22" s="163">
        <v>42534606.340000004</v>
      </c>
      <c r="C22" s="163">
        <v>7262870.6299999999</v>
      </c>
      <c r="D22" s="66">
        <f t="shared" si="1"/>
        <v>49797476.970000006</v>
      </c>
      <c r="E22" s="163">
        <v>39299510.32</v>
      </c>
      <c r="F22" s="163">
        <v>36907746.880000003</v>
      </c>
      <c r="G22" s="66">
        <f t="shared" si="2"/>
        <v>10497966.650000006</v>
      </c>
    </row>
    <row r="23" spans="1:7">
      <c r="A23" s="162" t="s">
        <v>455</v>
      </c>
      <c r="B23" s="163">
        <v>17459477.140000001</v>
      </c>
      <c r="C23" s="163">
        <v>827892</v>
      </c>
      <c r="D23" s="66">
        <f t="shared" si="1"/>
        <v>18287369.140000001</v>
      </c>
      <c r="E23" s="163">
        <v>15109223.609999999</v>
      </c>
      <c r="F23" s="163">
        <v>14538183.75</v>
      </c>
      <c r="G23" s="66">
        <f t="shared" si="2"/>
        <v>3178145.5300000012</v>
      </c>
    </row>
    <row r="24" spans="1:7">
      <c r="A24" s="162" t="s">
        <v>456</v>
      </c>
      <c r="B24" s="163">
        <v>31572150.140000001</v>
      </c>
      <c r="C24" s="163">
        <v>0</v>
      </c>
      <c r="D24" s="66">
        <f t="shared" si="1"/>
        <v>31572150.140000001</v>
      </c>
      <c r="E24" s="163">
        <v>20118709.800000001</v>
      </c>
      <c r="F24" s="163">
        <v>19517889.059999999</v>
      </c>
      <c r="G24" s="66">
        <f t="shared" si="2"/>
        <v>11453440.34</v>
      </c>
    </row>
    <row r="25" spans="1:7">
      <c r="A25" s="162" t="s">
        <v>457</v>
      </c>
      <c r="B25" s="163">
        <v>11946193.75</v>
      </c>
      <c r="C25" s="163">
        <v>2894648.6</v>
      </c>
      <c r="D25" s="66">
        <f t="shared" si="1"/>
        <v>14840842.35</v>
      </c>
      <c r="E25" s="163">
        <v>9973951.4000000004</v>
      </c>
      <c r="F25" s="163">
        <v>9446280.5500000007</v>
      </c>
      <c r="G25" s="66">
        <f t="shared" si="2"/>
        <v>4866890.9499999993</v>
      </c>
    </row>
    <row r="26" spans="1:7">
      <c r="A26" s="162" t="s">
        <v>458</v>
      </c>
      <c r="B26" s="163">
        <v>8254880.5199999996</v>
      </c>
      <c r="C26" s="163">
        <v>-660693.54</v>
      </c>
      <c r="D26" s="66">
        <f t="shared" si="1"/>
        <v>7594186.9799999995</v>
      </c>
      <c r="E26" s="163">
        <v>3758564.64</v>
      </c>
      <c r="F26" s="163">
        <v>3541475.16</v>
      </c>
      <c r="G26" s="66">
        <f t="shared" si="2"/>
        <v>3835622.3399999994</v>
      </c>
    </row>
    <row r="27" spans="1:7">
      <c r="A27" s="162" t="s">
        <v>459</v>
      </c>
      <c r="B27" s="163">
        <v>28572172.91</v>
      </c>
      <c r="C27" s="163">
        <v>208358488.16</v>
      </c>
      <c r="D27" s="66">
        <f t="shared" si="1"/>
        <v>236930661.06999999</v>
      </c>
      <c r="E27" s="163">
        <v>105510595.73999999</v>
      </c>
      <c r="F27" s="163">
        <v>104931458.81999999</v>
      </c>
      <c r="G27" s="66">
        <f t="shared" si="2"/>
        <v>131420065.33</v>
      </c>
    </row>
    <row r="28" spans="1:7">
      <c r="A28" s="162" t="s">
        <v>460</v>
      </c>
      <c r="B28" s="163">
        <v>9431777.1199999992</v>
      </c>
      <c r="C28" s="163">
        <v>589393.98</v>
      </c>
      <c r="D28" s="66">
        <f t="shared" si="1"/>
        <v>10021171.1</v>
      </c>
      <c r="E28" s="163">
        <v>8243560.9199999999</v>
      </c>
      <c r="F28" s="163">
        <v>8009583.9900000002</v>
      </c>
      <c r="G28" s="66">
        <f t="shared" si="2"/>
        <v>1777610.1799999997</v>
      </c>
    </row>
    <row r="29" spans="1:7">
      <c r="A29" s="162" t="s">
        <v>461</v>
      </c>
      <c r="B29" s="163">
        <v>14970246.380000001</v>
      </c>
      <c r="C29" s="163">
        <v>964315.19</v>
      </c>
      <c r="D29" s="66">
        <f t="shared" si="1"/>
        <v>15934561.57</v>
      </c>
      <c r="E29" s="163">
        <v>11027748.52</v>
      </c>
      <c r="F29" s="163">
        <v>10740936.470000001</v>
      </c>
      <c r="G29" s="66">
        <f t="shared" si="2"/>
        <v>4906813.0500000007</v>
      </c>
    </row>
    <row r="30" spans="1:7">
      <c r="A30" s="162" t="s">
        <v>462</v>
      </c>
      <c r="B30" s="163">
        <v>6117924.2400000002</v>
      </c>
      <c r="C30" s="163">
        <v>9308848.5399999991</v>
      </c>
      <c r="D30" s="66">
        <f t="shared" si="1"/>
        <v>15426772.779999999</v>
      </c>
      <c r="E30" s="163">
        <v>8011634.8399999999</v>
      </c>
      <c r="F30" s="163">
        <v>7828960.5499999998</v>
      </c>
      <c r="G30" s="66">
        <f t="shared" si="2"/>
        <v>7415137.9399999995</v>
      </c>
    </row>
    <row r="31" spans="1:7">
      <c r="A31" s="162" t="s">
        <v>463</v>
      </c>
      <c r="B31" s="163">
        <v>19434804.690000001</v>
      </c>
      <c r="C31" s="163">
        <v>3046213.24</v>
      </c>
      <c r="D31" s="66">
        <f t="shared" si="1"/>
        <v>22481017.93</v>
      </c>
      <c r="E31" s="163">
        <v>18529195.75</v>
      </c>
      <c r="F31" s="163">
        <v>18005591.809999999</v>
      </c>
      <c r="G31" s="66">
        <f t="shared" si="2"/>
        <v>3951822.1799999997</v>
      </c>
    </row>
    <row r="32" spans="1:7">
      <c r="A32" s="162" t="s">
        <v>464</v>
      </c>
      <c r="B32" s="163">
        <v>19095260.829999998</v>
      </c>
      <c r="C32" s="163">
        <v>1356576.84</v>
      </c>
      <c r="D32" s="66">
        <f t="shared" si="1"/>
        <v>20451837.669999998</v>
      </c>
      <c r="E32" s="163">
        <v>18886304.559999999</v>
      </c>
      <c r="F32" s="163">
        <v>18324352.57</v>
      </c>
      <c r="G32" s="66">
        <f t="shared" si="2"/>
        <v>1565533.1099999994</v>
      </c>
    </row>
    <row r="33" spans="1:7">
      <c r="A33" s="162" t="s">
        <v>465</v>
      </c>
      <c r="B33" s="163">
        <v>10960933.710000001</v>
      </c>
      <c r="C33" s="163">
        <v>42682.06</v>
      </c>
      <c r="D33" s="66">
        <f t="shared" si="1"/>
        <v>11003615.770000001</v>
      </c>
      <c r="E33" s="163">
        <v>8211457.46</v>
      </c>
      <c r="F33" s="163">
        <v>7825435.5199999996</v>
      </c>
      <c r="G33" s="66">
        <f t="shared" si="2"/>
        <v>2792158.3100000015</v>
      </c>
    </row>
    <row r="34" spans="1:7">
      <c r="A34" s="162" t="s">
        <v>466</v>
      </c>
      <c r="B34" s="163">
        <v>34461467.549999997</v>
      </c>
      <c r="C34" s="163">
        <v>-5455957.5099999998</v>
      </c>
      <c r="D34" s="66">
        <f t="shared" si="1"/>
        <v>29005510.039999999</v>
      </c>
      <c r="E34" s="163">
        <v>19016134.780000001</v>
      </c>
      <c r="F34" s="163">
        <v>18856529.91</v>
      </c>
      <c r="G34" s="66">
        <f t="shared" si="2"/>
        <v>9989375.2599999979</v>
      </c>
    </row>
    <row r="35" spans="1:7">
      <c r="A35" s="162" t="s">
        <v>467</v>
      </c>
      <c r="B35" s="163">
        <v>11302303.289999999</v>
      </c>
      <c r="C35" s="163">
        <v>53726.04</v>
      </c>
      <c r="D35" s="66">
        <f t="shared" si="1"/>
        <v>11356029.329999998</v>
      </c>
      <c r="E35" s="163">
        <v>9402380.5500000007</v>
      </c>
      <c r="F35" s="163">
        <v>9259038.4900000002</v>
      </c>
      <c r="G35" s="66">
        <f t="shared" si="2"/>
        <v>1953648.7799999975</v>
      </c>
    </row>
    <row r="36" spans="1:7">
      <c r="A36" s="162" t="s">
        <v>468</v>
      </c>
      <c r="B36" s="163">
        <v>43808502.609999999</v>
      </c>
      <c r="C36" s="163">
        <v>7951.79</v>
      </c>
      <c r="D36" s="66">
        <f t="shared" si="1"/>
        <v>43816454.399999999</v>
      </c>
      <c r="E36" s="163">
        <v>29468278.390000001</v>
      </c>
      <c r="F36" s="163">
        <v>28378118.84</v>
      </c>
      <c r="G36" s="66">
        <f t="shared" si="2"/>
        <v>14348176.009999998</v>
      </c>
    </row>
    <row r="37" spans="1:7">
      <c r="A37" s="162" t="s">
        <v>469</v>
      </c>
      <c r="B37" s="163">
        <v>22325279.960000001</v>
      </c>
      <c r="C37" s="163">
        <v>4204713.22</v>
      </c>
      <c r="D37" s="66">
        <f t="shared" si="1"/>
        <v>26529993.18</v>
      </c>
      <c r="E37" s="163">
        <v>16477561.939999999</v>
      </c>
      <c r="F37" s="163">
        <v>15862996.15</v>
      </c>
      <c r="G37" s="66">
        <f t="shared" si="2"/>
        <v>10052431.24</v>
      </c>
    </row>
    <row r="38" spans="1:7">
      <c r="A38" s="162" t="s">
        <v>470</v>
      </c>
      <c r="B38" s="163">
        <v>54183480.700000003</v>
      </c>
      <c r="C38" s="163">
        <v>0</v>
      </c>
      <c r="D38" s="66">
        <f t="shared" si="1"/>
        <v>54183480.700000003</v>
      </c>
      <c r="E38" s="163">
        <v>54183480.700000003</v>
      </c>
      <c r="F38" s="163">
        <v>54183480.700000003</v>
      </c>
      <c r="G38" s="66">
        <f t="shared" si="2"/>
        <v>0</v>
      </c>
    </row>
    <row r="39" spans="1:7">
      <c r="A39" s="162" t="s">
        <v>471</v>
      </c>
      <c r="B39" s="163">
        <v>4884908.17</v>
      </c>
      <c r="C39" s="163">
        <v>0</v>
      </c>
      <c r="D39" s="66">
        <f t="shared" si="1"/>
        <v>4884908.17</v>
      </c>
      <c r="E39" s="163">
        <v>4884908.17</v>
      </c>
      <c r="F39" s="163">
        <v>4884908.17</v>
      </c>
      <c r="G39" s="66">
        <f t="shared" si="2"/>
        <v>0</v>
      </c>
    </row>
    <row r="40" spans="1:7">
      <c r="A40" s="162" t="s">
        <v>472</v>
      </c>
      <c r="B40" s="163">
        <v>7000000</v>
      </c>
      <c r="C40" s="163">
        <v>2000000</v>
      </c>
      <c r="D40" s="66">
        <f t="shared" si="1"/>
        <v>9000000</v>
      </c>
      <c r="E40" s="163">
        <v>9000000</v>
      </c>
      <c r="F40" s="163">
        <v>9000000</v>
      </c>
      <c r="G40" s="66">
        <f t="shared" si="2"/>
        <v>0</v>
      </c>
    </row>
    <row r="41" spans="1:7">
      <c r="A41" s="162" t="s">
        <v>473</v>
      </c>
      <c r="B41" s="163">
        <v>4657500</v>
      </c>
      <c r="C41" s="163">
        <v>0</v>
      </c>
      <c r="D41" s="66">
        <f t="shared" si="1"/>
        <v>4657500</v>
      </c>
      <c r="E41" s="163">
        <v>3105000</v>
      </c>
      <c r="F41" s="163">
        <v>3105000</v>
      </c>
      <c r="G41" s="66">
        <f t="shared" si="2"/>
        <v>1552500</v>
      </c>
    </row>
    <row r="42" spans="1:7">
      <c r="A42" s="52" t="s">
        <v>149</v>
      </c>
      <c r="B42" s="69"/>
      <c r="C42" s="69"/>
      <c r="D42" s="69"/>
      <c r="E42" s="69"/>
      <c r="F42" s="69"/>
      <c r="G42" s="69"/>
    </row>
    <row r="43" spans="1:7">
      <c r="A43" s="16" t="s">
        <v>385</v>
      </c>
      <c r="B43" s="63">
        <f>SUM(B44:B58)</f>
        <v>276631013.63999999</v>
      </c>
      <c r="C43" s="63">
        <f t="shared" ref="C43:G43" si="3">SUM(C44:C58)</f>
        <v>240255045.60999998</v>
      </c>
      <c r="D43" s="63">
        <f t="shared" si="3"/>
        <v>516886059.25</v>
      </c>
      <c r="E43" s="63">
        <f t="shared" si="3"/>
        <v>232175791.52000004</v>
      </c>
      <c r="F43" s="63">
        <f t="shared" si="3"/>
        <v>219626005.94</v>
      </c>
      <c r="G43" s="63">
        <f t="shared" si="3"/>
        <v>284710267.72999996</v>
      </c>
    </row>
    <row r="44" spans="1:7">
      <c r="A44" s="162" t="s">
        <v>448</v>
      </c>
      <c r="B44" s="163">
        <v>20272000.010000002</v>
      </c>
      <c r="C44" s="163">
        <v>-921647.12</v>
      </c>
      <c r="D44" s="66">
        <f t="shared" ref="D44:D57" si="4">B44+C44</f>
        <v>19350352.890000001</v>
      </c>
      <c r="E44" s="163">
        <v>16571814.01</v>
      </c>
      <c r="F44" s="163">
        <v>16571814.01</v>
      </c>
      <c r="G44" s="66">
        <f t="shared" ref="G44:G57" si="5">D44-E44</f>
        <v>2778538.8800000008</v>
      </c>
    </row>
    <row r="45" spans="1:7">
      <c r="A45" s="162" t="s">
        <v>450</v>
      </c>
      <c r="B45" s="163">
        <v>127598922.01000001</v>
      </c>
      <c r="C45" s="163">
        <v>-35194940.57</v>
      </c>
      <c r="D45" s="66">
        <f t="shared" si="4"/>
        <v>92403981.439999998</v>
      </c>
      <c r="E45" s="163">
        <v>78616437.590000004</v>
      </c>
      <c r="F45" s="163">
        <v>77027762.209999993</v>
      </c>
      <c r="G45" s="66">
        <f t="shared" si="5"/>
        <v>13787543.849999994</v>
      </c>
    </row>
    <row r="46" spans="1:7">
      <c r="A46" s="162" t="s">
        <v>451</v>
      </c>
      <c r="B46" s="163">
        <v>0</v>
      </c>
      <c r="C46" s="163">
        <v>2535945.5</v>
      </c>
      <c r="D46" s="66">
        <f t="shared" si="4"/>
        <v>2535945.5</v>
      </c>
      <c r="E46" s="163">
        <v>2126619.5</v>
      </c>
      <c r="F46" s="163">
        <v>2126619.5</v>
      </c>
      <c r="G46" s="66">
        <f t="shared" si="5"/>
        <v>409326</v>
      </c>
    </row>
    <row r="47" spans="1:7">
      <c r="A47" s="162" t="s">
        <v>452</v>
      </c>
      <c r="B47" s="163">
        <v>0</v>
      </c>
      <c r="C47" s="163">
        <v>4440280.8600000003</v>
      </c>
      <c r="D47" s="66">
        <f t="shared" si="4"/>
        <v>4440280.8600000003</v>
      </c>
      <c r="E47" s="163">
        <v>4403424.71</v>
      </c>
      <c r="F47" s="163">
        <v>4386788.92</v>
      </c>
      <c r="G47" s="66">
        <f t="shared" si="5"/>
        <v>36856.150000000373</v>
      </c>
    </row>
    <row r="48" spans="1:7">
      <c r="A48" s="162" t="s">
        <v>454</v>
      </c>
      <c r="B48" s="163">
        <v>13500000</v>
      </c>
      <c r="C48" s="163">
        <v>12260759.779999999</v>
      </c>
      <c r="D48" s="66">
        <f t="shared" si="4"/>
        <v>25760759.780000001</v>
      </c>
      <c r="E48" s="163">
        <v>1994980.72</v>
      </c>
      <c r="F48" s="163">
        <v>1962244.32</v>
      </c>
      <c r="G48" s="66">
        <f t="shared" si="5"/>
        <v>23765779.060000002</v>
      </c>
    </row>
    <row r="49" spans="1:7">
      <c r="A49" s="162" t="s">
        <v>455</v>
      </c>
      <c r="B49" s="163">
        <v>32136.75</v>
      </c>
      <c r="C49" s="163">
        <v>0</v>
      </c>
      <c r="D49" s="66">
        <f t="shared" si="4"/>
        <v>32136.75</v>
      </c>
      <c r="E49" s="163">
        <v>0</v>
      </c>
      <c r="F49" s="163">
        <v>0</v>
      </c>
      <c r="G49" s="66">
        <f t="shared" si="5"/>
        <v>32136.75</v>
      </c>
    </row>
    <row r="50" spans="1:7">
      <c r="A50" s="162" t="s">
        <v>456</v>
      </c>
      <c r="B50" s="163">
        <v>4300000</v>
      </c>
      <c r="C50" s="163">
        <v>11200000</v>
      </c>
      <c r="D50" s="66">
        <f t="shared" si="4"/>
        <v>15500000</v>
      </c>
      <c r="E50" s="163">
        <v>279792</v>
      </c>
      <c r="F50" s="163">
        <v>279792</v>
      </c>
      <c r="G50" s="66">
        <f t="shared" si="5"/>
        <v>15220208</v>
      </c>
    </row>
    <row r="51" spans="1:7">
      <c r="A51" s="162" t="s">
        <v>457</v>
      </c>
      <c r="B51" s="163">
        <v>10966297.560000001</v>
      </c>
      <c r="C51" s="163">
        <v>15847599.800000001</v>
      </c>
      <c r="D51" s="66">
        <f t="shared" si="4"/>
        <v>26813897.359999999</v>
      </c>
      <c r="E51" s="163">
        <v>23336437.399999999</v>
      </c>
      <c r="F51" s="163">
        <v>15011163.800000001</v>
      </c>
      <c r="G51" s="66">
        <f t="shared" si="5"/>
        <v>3477459.9600000009</v>
      </c>
    </row>
    <row r="52" spans="1:7">
      <c r="A52" s="162" t="s">
        <v>459</v>
      </c>
      <c r="B52" s="163">
        <v>81761657.310000002</v>
      </c>
      <c r="C52" s="163">
        <v>207697504.13</v>
      </c>
      <c r="D52" s="66">
        <f t="shared" si="4"/>
        <v>289459161.44</v>
      </c>
      <c r="E52" s="163">
        <v>86091149.430000007</v>
      </c>
      <c r="F52" s="163">
        <v>84016896.950000003</v>
      </c>
      <c r="G52" s="66">
        <f t="shared" si="5"/>
        <v>203368012.00999999</v>
      </c>
    </row>
    <row r="53" spans="1:7">
      <c r="A53" s="162" t="s">
        <v>460</v>
      </c>
      <c r="B53" s="163">
        <v>0</v>
      </c>
      <c r="C53" s="163">
        <v>200000</v>
      </c>
      <c r="D53" s="66">
        <f t="shared" si="4"/>
        <v>200000</v>
      </c>
      <c r="E53" s="163">
        <v>151554.54999999999</v>
      </c>
      <c r="F53" s="163">
        <v>63517.62</v>
      </c>
      <c r="G53" s="66">
        <f t="shared" si="5"/>
        <v>48445.450000000012</v>
      </c>
    </row>
    <row r="54" spans="1:7">
      <c r="A54" s="162" t="s">
        <v>462</v>
      </c>
      <c r="B54" s="163">
        <v>17400000</v>
      </c>
      <c r="C54" s="163">
        <v>0</v>
      </c>
      <c r="D54" s="66">
        <f t="shared" si="4"/>
        <v>17400000</v>
      </c>
      <c r="E54" s="163">
        <v>17300341.210000001</v>
      </c>
      <c r="F54" s="163">
        <v>16898520.210000001</v>
      </c>
      <c r="G54" s="66">
        <f t="shared" si="5"/>
        <v>99658.789999999106</v>
      </c>
    </row>
    <row r="55" spans="1:7">
      <c r="A55" s="162" t="s">
        <v>463</v>
      </c>
      <c r="B55" s="163">
        <v>800000</v>
      </c>
      <c r="C55" s="163">
        <v>0</v>
      </c>
      <c r="D55" s="66">
        <f t="shared" si="4"/>
        <v>800000</v>
      </c>
      <c r="E55" s="163">
        <v>745906.09</v>
      </c>
      <c r="F55" s="163">
        <v>744296.09</v>
      </c>
      <c r="G55" s="66">
        <f t="shared" si="5"/>
        <v>54093.910000000033</v>
      </c>
    </row>
    <row r="56" spans="1:7">
      <c r="A56" s="162" t="s">
        <v>468</v>
      </c>
      <c r="B56" s="163">
        <v>0</v>
      </c>
      <c r="C56" s="163">
        <v>21000000</v>
      </c>
      <c r="D56" s="66">
        <f t="shared" si="4"/>
        <v>21000000</v>
      </c>
      <c r="E56" s="163">
        <v>0</v>
      </c>
      <c r="F56" s="163">
        <v>0</v>
      </c>
      <c r="G56" s="66">
        <f t="shared" si="5"/>
        <v>21000000</v>
      </c>
    </row>
    <row r="57" spans="1:7">
      <c r="A57" s="162" t="s">
        <v>469</v>
      </c>
      <c r="B57" s="163">
        <v>0</v>
      </c>
      <c r="C57" s="163">
        <v>1189543.23</v>
      </c>
      <c r="D57" s="66">
        <f t="shared" si="4"/>
        <v>1189543.23</v>
      </c>
      <c r="E57" s="163">
        <v>557334.31000000006</v>
      </c>
      <c r="F57" s="163">
        <v>536590.31000000006</v>
      </c>
      <c r="G57" s="66">
        <f t="shared" si="5"/>
        <v>632208.91999999993</v>
      </c>
    </row>
    <row r="58" spans="1:7">
      <c r="A58" s="52" t="s">
        <v>149</v>
      </c>
      <c r="B58" s="69"/>
      <c r="C58" s="69"/>
      <c r="D58" s="66"/>
      <c r="E58" s="66"/>
      <c r="F58" s="66"/>
      <c r="G58" s="66"/>
    </row>
    <row r="59" spans="1:7">
      <c r="A59" s="16" t="s">
        <v>381</v>
      </c>
      <c r="B59" s="63">
        <f>B9+B43</f>
        <v>876250277.57999992</v>
      </c>
      <c r="C59" s="63">
        <f t="shared" ref="C59:F59" si="6">C9+C43</f>
        <v>575551432.61000001</v>
      </c>
      <c r="D59" s="63">
        <f>B59+C59</f>
        <v>1451801710.1900001</v>
      </c>
      <c r="E59" s="63">
        <f t="shared" si="6"/>
        <v>838265180.96000004</v>
      </c>
      <c r="F59" s="63">
        <f t="shared" si="6"/>
        <v>809811823.57999992</v>
      </c>
      <c r="G59" s="63">
        <f>D59-E59</f>
        <v>613536529.23000002</v>
      </c>
    </row>
    <row r="60" spans="1:7">
      <c r="A60" s="70"/>
      <c r="B60" s="135"/>
      <c r="C60" s="135"/>
      <c r="D60" s="135"/>
      <c r="E60" s="135"/>
      <c r="F60" s="135"/>
      <c r="G60" s="135"/>
    </row>
    <row r="61" spans="1:7">
      <c r="A61" s="1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="70" workbookViewId="0">
      <selection sqref="A1:G1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03" t="s">
        <v>386</v>
      </c>
      <c r="B1" s="204"/>
      <c r="C1" s="204"/>
      <c r="D1" s="204"/>
      <c r="E1" s="204"/>
      <c r="F1" s="204"/>
      <c r="G1" s="204"/>
    </row>
    <row r="2" spans="1:8">
      <c r="A2" s="176" t="s">
        <v>121</v>
      </c>
      <c r="B2" s="177"/>
      <c r="C2" s="177"/>
      <c r="D2" s="177"/>
      <c r="E2" s="177"/>
      <c r="F2" s="177"/>
      <c r="G2" s="178"/>
    </row>
    <row r="3" spans="1:8">
      <c r="A3" s="179" t="s">
        <v>387</v>
      </c>
      <c r="B3" s="180"/>
      <c r="C3" s="180"/>
      <c r="D3" s="180"/>
      <c r="E3" s="180"/>
      <c r="F3" s="180"/>
      <c r="G3" s="181"/>
    </row>
    <row r="4" spans="1:8">
      <c r="A4" s="179" t="s">
        <v>388</v>
      </c>
      <c r="B4" s="180"/>
      <c r="C4" s="180"/>
      <c r="D4" s="180"/>
      <c r="E4" s="180"/>
      <c r="F4" s="180"/>
      <c r="G4" s="181"/>
    </row>
    <row r="5" spans="1:8">
      <c r="A5" s="182" t="s">
        <v>167</v>
      </c>
      <c r="B5" s="183"/>
      <c r="C5" s="183"/>
      <c r="D5" s="183"/>
      <c r="E5" s="183"/>
      <c r="F5" s="183"/>
      <c r="G5" s="184"/>
    </row>
    <row r="6" spans="1:8">
      <c r="A6" s="185" t="s">
        <v>2</v>
      </c>
      <c r="B6" s="186"/>
      <c r="C6" s="186"/>
      <c r="D6" s="186"/>
      <c r="E6" s="186"/>
      <c r="F6" s="186"/>
      <c r="G6" s="187"/>
    </row>
    <row r="7" spans="1:8">
      <c r="A7" s="180" t="s">
        <v>4</v>
      </c>
      <c r="B7" s="185" t="s">
        <v>300</v>
      </c>
      <c r="C7" s="186"/>
      <c r="D7" s="186"/>
      <c r="E7" s="186"/>
      <c r="F7" s="187"/>
      <c r="G7" s="195" t="s">
        <v>389</v>
      </c>
    </row>
    <row r="8" spans="1:8" ht="28.8">
      <c r="A8" s="180"/>
      <c r="B8" s="153" t="s">
        <v>302</v>
      </c>
      <c r="C8" s="154" t="s">
        <v>390</v>
      </c>
      <c r="D8" s="153" t="s">
        <v>304</v>
      </c>
      <c r="E8" s="153" t="s">
        <v>193</v>
      </c>
      <c r="F8" s="137" t="s">
        <v>210</v>
      </c>
      <c r="G8" s="194"/>
    </row>
    <row r="9" spans="1:8">
      <c r="A9" s="105" t="s">
        <v>391</v>
      </c>
      <c r="B9" s="138">
        <f>B10+B19+B27+B37</f>
        <v>599619263.94000006</v>
      </c>
      <c r="C9" s="138">
        <f t="shared" ref="C9:G9" si="0">C10+C19+C27+C37</f>
        <v>335296387</v>
      </c>
      <c r="D9" s="138">
        <f t="shared" si="0"/>
        <v>934915650.94000006</v>
      </c>
      <c r="E9" s="138">
        <f t="shared" si="0"/>
        <v>606089389.44000006</v>
      </c>
      <c r="F9" s="138">
        <f t="shared" si="0"/>
        <v>590185817.63999999</v>
      </c>
      <c r="G9" s="138">
        <f t="shared" si="0"/>
        <v>328826261.5</v>
      </c>
    </row>
    <row r="10" spans="1:8">
      <c r="A10" s="75" t="s">
        <v>392</v>
      </c>
      <c r="B10" s="139">
        <f>SUM(B11:B18)</f>
        <v>258040910.24000001</v>
      </c>
      <c r="C10" s="139">
        <f t="shared" ref="C10:G10" si="1">SUM(C11:C18)</f>
        <v>82800692.379999995</v>
      </c>
      <c r="D10" s="139">
        <f t="shared" si="1"/>
        <v>340841602.62</v>
      </c>
      <c r="E10" s="139">
        <f t="shared" si="1"/>
        <v>241420016.14000002</v>
      </c>
      <c r="F10" s="139">
        <f t="shared" si="1"/>
        <v>233181467.56</v>
      </c>
      <c r="G10" s="139">
        <f t="shared" si="1"/>
        <v>99421586.480000019</v>
      </c>
    </row>
    <row r="11" spans="1:8">
      <c r="A11" s="110" t="s">
        <v>393</v>
      </c>
      <c r="B11" s="164">
        <v>16057703.449999999</v>
      </c>
      <c r="C11" s="164">
        <v>45478.75</v>
      </c>
      <c r="D11" s="139">
        <f>B11+C11</f>
        <v>16103182.199999999</v>
      </c>
      <c r="E11" s="164">
        <v>15721128.84</v>
      </c>
      <c r="F11" s="164">
        <v>15222084.27</v>
      </c>
      <c r="G11" s="139">
        <f>D11-E11</f>
        <v>382053.3599999994</v>
      </c>
      <c r="H11" s="140"/>
    </row>
    <row r="12" spans="1:8">
      <c r="A12" s="110" t="s">
        <v>394</v>
      </c>
      <c r="B12" s="164">
        <v>891738.76</v>
      </c>
      <c r="C12" s="164">
        <v>20222.89</v>
      </c>
      <c r="D12" s="139">
        <f t="shared" ref="D12:D18" si="2">B12+C12</f>
        <v>911961.65</v>
      </c>
      <c r="E12" s="164">
        <v>776444.15</v>
      </c>
      <c r="F12" s="164">
        <v>751729.49</v>
      </c>
      <c r="G12" s="139">
        <f t="shared" ref="G12:G18" si="3">D12-E12</f>
        <v>135517.5</v>
      </c>
      <c r="H12" s="140"/>
    </row>
    <row r="13" spans="1:8">
      <c r="A13" s="110" t="s">
        <v>395</v>
      </c>
      <c r="B13" s="164">
        <v>72786010.25</v>
      </c>
      <c r="C13" s="164">
        <v>34118211.119999997</v>
      </c>
      <c r="D13" s="139">
        <f t="shared" si="2"/>
        <v>106904221.37</v>
      </c>
      <c r="E13" s="164">
        <v>62813832.219999999</v>
      </c>
      <c r="F13" s="164">
        <v>60838658.630000003</v>
      </c>
      <c r="G13" s="139">
        <f t="shared" si="3"/>
        <v>44090389.150000006</v>
      </c>
      <c r="H13" s="140"/>
    </row>
    <row r="14" spans="1:8">
      <c r="A14" s="110" t="s">
        <v>396</v>
      </c>
      <c r="B14" s="139">
        <v>0</v>
      </c>
      <c r="C14" s="139">
        <v>0</v>
      </c>
      <c r="D14" s="139">
        <f t="shared" si="2"/>
        <v>0</v>
      </c>
      <c r="E14" s="139">
        <v>0</v>
      </c>
      <c r="F14" s="139">
        <v>0</v>
      </c>
      <c r="G14" s="139">
        <f t="shared" si="3"/>
        <v>0</v>
      </c>
      <c r="H14" s="140"/>
    </row>
    <row r="15" spans="1:8">
      <c r="A15" s="110" t="s">
        <v>397</v>
      </c>
      <c r="B15" s="164">
        <v>40678042.630000003</v>
      </c>
      <c r="C15" s="164">
        <v>35863264.880000003</v>
      </c>
      <c r="D15" s="139">
        <f t="shared" si="2"/>
        <v>76541307.510000005</v>
      </c>
      <c r="E15" s="164">
        <v>64921151.32</v>
      </c>
      <c r="F15" s="164">
        <v>62043854.969999999</v>
      </c>
      <c r="G15" s="139">
        <f t="shared" si="3"/>
        <v>11620156.190000005</v>
      </c>
      <c r="H15" s="140"/>
    </row>
    <row r="16" spans="1:8">
      <c r="A16" s="110" t="s">
        <v>398</v>
      </c>
      <c r="B16" s="139">
        <v>0</v>
      </c>
      <c r="C16" s="139">
        <v>0</v>
      </c>
      <c r="D16" s="139">
        <f t="shared" si="2"/>
        <v>0</v>
      </c>
      <c r="E16" s="139">
        <v>0</v>
      </c>
      <c r="F16" s="139">
        <v>0</v>
      </c>
      <c r="G16" s="139">
        <f t="shared" si="3"/>
        <v>0</v>
      </c>
      <c r="H16" s="140"/>
    </row>
    <row r="17" spans="1:8">
      <c r="A17" s="110" t="s">
        <v>399</v>
      </c>
      <c r="B17" s="164">
        <v>59203997.880000003</v>
      </c>
      <c r="C17" s="164">
        <v>321357.24</v>
      </c>
      <c r="D17" s="139">
        <f t="shared" si="2"/>
        <v>59525355.120000005</v>
      </c>
      <c r="E17" s="164">
        <v>35700626.090000004</v>
      </c>
      <c r="F17" s="164">
        <v>34429508.829999998</v>
      </c>
      <c r="G17" s="139">
        <f t="shared" si="3"/>
        <v>23824729.030000001</v>
      </c>
      <c r="H17" s="140"/>
    </row>
    <row r="18" spans="1:8">
      <c r="A18" s="110" t="s">
        <v>400</v>
      </c>
      <c r="B18" s="164">
        <v>68423417.269999996</v>
      </c>
      <c r="C18" s="164">
        <v>12432157.5</v>
      </c>
      <c r="D18" s="139">
        <f t="shared" si="2"/>
        <v>80855574.769999996</v>
      </c>
      <c r="E18" s="164">
        <v>61486833.520000003</v>
      </c>
      <c r="F18" s="164">
        <v>59895631.369999997</v>
      </c>
      <c r="G18" s="139">
        <f t="shared" si="3"/>
        <v>19368741.249999993</v>
      </c>
      <c r="H18" s="140"/>
    </row>
    <row r="19" spans="1:8">
      <c r="A19" s="75" t="s">
        <v>401</v>
      </c>
      <c r="B19" s="139">
        <f>SUM(B20:B26)</f>
        <v>151803245.18000001</v>
      </c>
      <c r="C19" s="139">
        <f t="shared" ref="C19:G19" si="4">SUM(C20:C26)</f>
        <v>218064644.88</v>
      </c>
      <c r="D19" s="139">
        <f t="shared" si="4"/>
        <v>369867890.06</v>
      </c>
      <c r="E19" s="139">
        <f t="shared" si="4"/>
        <v>204300360.75000003</v>
      </c>
      <c r="F19" s="139">
        <f t="shared" si="4"/>
        <v>199045812.05000001</v>
      </c>
      <c r="G19" s="139">
        <f t="shared" si="4"/>
        <v>165567529.31</v>
      </c>
    </row>
    <row r="20" spans="1:8">
      <c r="A20" s="110" t="s">
        <v>402</v>
      </c>
      <c r="B20" s="164">
        <v>31572150.140000001</v>
      </c>
      <c r="C20" s="164">
        <v>28772789.670000002</v>
      </c>
      <c r="D20" s="139">
        <f t="shared" ref="D20:D26" si="5">B20+C20</f>
        <v>60344939.810000002</v>
      </c>
      <c r="E20" s="164">
        <v>41609455.200000003</v>
      </c>
      <c r="F20" s="164">
        <v>41008634.460000001</v>
      </c>
      <c r="G20" s="139">
        <f t="shared" ref="G20:G26" si="6">D20-E20</f>
        <v>18735484.609999999</v>
      </c>
      <c r="H20" s="140"/>
    </row>
    <row r="21" spans="1:8">
      <c r="A21" s="110" t="s">
        <v>403</v>
      </c>
      <c r="B21" s="164">
        <v>108767330.66</v>
      </c>
      <c r="C21" s="164">
        <v>184364614.19999999</v>
      </c>
      <c r="D21" s="139">
        <f t="shared" si="5"/>
        <v>293131944.86000001</v>
      </c>
      <c r="E21" s="164">
        <v>151795390.65000001</v>
      </c>
      <c r="F21" s="164">
        <v>147508690.09999999</v>
      </c>
      <c r="G21" s="139">
        <f t="shared" si="6"/>
        <v>141336554.21000001</v>
      </c>
      <c r="H21" s="140"/>
    </row>
    <row r="22" spans="1:8">
      <c r="A22" s="110" t="s">
        <v>404</v>
      </c>
      <c r="B22" s="139">
        <v>0</v>
      </c>
      <c r="C22" s="139">
        <v>0</v>
      </c>
      <c r="D22" s="139">
        <f t="shared" si="5"/>
        <v>0</v>
      </c>
      <c r="E22" s="139">
        <v>0</v>
      </c>
      <c r="F22" s="139">
        <v>0</v>
      </c>
      <c r="G22" s="139">
        <f t="shared" si="6"/>
        <v>0</v>
      </c>
      <c r="H22" s="140"/>
    </row>
    <row r="23" spans="1:8">
      <c r="A23" s="110" t="s">
        <v>405</v>
      </c>
      <c r="B23" s="164">
        <v>11463764.380000001</v>
      </c>
      <c r="C23" s="164">
        <v>4927241.01</v>
      </c>
      <c r="D23" s="139">
        <f t="shared" si="5"/>
        <v>16391005.390000001</v>
      </c>
      <c r="E23" s="164">
        <v>10895514.9</v>
      </c>
      <c r="F23" s="164">
        <v>10528487.49</v>
      </c>
      <c r="G23" s="139">
        <f t="shared" si="6"/>
        <v>5495490.4900000002</v>
      </c>
      <c r="H23" s="140"/>
    </row>
    <row r="24" spans="1:8">
      <c r="A24" s="110" t="s">
        <v>406</v>
      </c>
      <c r="B24" s="139">
        <v>0</v>
      </c>
      <c r="C24" s="139">
        <v>0</v>
      </c>
      <c r="D24" s="139">
        <f t="shared" si="5"/>
        <v>0</v>
      </c>
      <c r="E24" s="139">
        <v>0</v>
      </c>
      <c r="F24" s="139">
        <v>0</v>
      </c>
      <c r="G24" s="139">
        <f t="shared" si="6"/>
        <v>0</v>
      </c>
      <c r="H24" s="140"/>
    </row>
    <row r="25" spans="1:8">
      <c r="A25" s="110" t="s">
        <v>407</v>
      </c>
      <c r="B25" s="139">
        <v>0</v>
      </c>
      <c r="C25" s="139">
        <v>0</v>
      </c>
      <c r="D25" s="139">
        <f t="shared" si="5"/>
        <v>0</v>
      </c>
      <c r="E25" s="139">
        <v>0</v>
      </c>
      <c r="F25" s="139">
        <v>0</v>
      </c>
      <c r="G25" s="139">
        <f t="shared" si="6"/>
        <v>0</v>
      </c>
      <c r="H25" s="140"/>
    </row>
    <row r="26" spans="1:8">
      <c r="A26" s="110" t="s">
        <v>408</v>
      </c>
      <c r="B26" s="139">
        <v>0</v>
      </c>
      <c r="C26" s="139">
        <v>0</v>
      </c>
      <c r="D26" s="139">
        <f t="shared" si="5"/>
        <v>0</v>
      </c>
      <c r="E26" s="139">
        <v>0</v>
      </c>
      <c r="F26" s="139">
        <v>0</v>
      </c>
      <c r="G26" s="139">
        <f t="shared" si="6"/>
        <v>0</v>
      </c>
      <c r="H26" s="140"/>
    </row>
    <row r="27" spans="1:8">
      <c r="A27" s="75" t="s">
        <v>409</v>
      </c>
      <c r="B27" s="139">
        <f>SUM(B28:B36)</f>
        <v>119049219.65000001</v>
      </c>
      <c r="C27" s="139">
        <f t="shared" ref="C27:G27" si="7">SUM(C28:C36)</f>
        <v>32431049.739999998</v>
      </c>
      <c r="D27" s="139">
        <f t="shared" si="7"/>
        <v>151480269.39000002</v>
      </c>
      <c r="E27" s="139">
        <f t="shared" si="7"/>
        <v>89195623.679999992</v>
      </c>
      <c r="F27" s="139">
        <f t="shared" si="7"/>
        <v>86785149.159999996</v>
      </c>
      <c r="G27" s="139">
        <f t="shared" si="7"/>
        <v>62284645.710000001</v>
      </c>
    </row>
    <row r="28" spans="1:8">
      <c r="A28" s="112" t="s">
        <v>410</v>
      </c>
      <c r="B28" s="164">
        <v>48262466.420000002</v>
      </c>
      <c r="C28" s="164">
        <v>3413732.79</v>
      </c>
      <c r="D28" s="139">
        <f t="shared" ref="D28:D36" si="8">B28+C28</f>
        <v>51676199.210000001</v>
      </c>
      <c r="E28" s="164">
        <v>30630760.34</v>
      </c>
      <c r="F28" s="164">
        <v>29973754.559999999</v>
      </c>
      <c r="G28" s="139">
        <f t="shared" ref="G28:G36" si="9">D28-E28</f>
        <v>21045438.870000001</v>
      </c>
      <c r="H28" s="140"/>
    </row>
    <row r="29" spans="1:8">
      <c r="A29" s="110" t="s">
        <v>411</v>
      </c>
      <c r="B29" s="139">
        <v>0</v>
      </c>
      <c r="C29" s="139">
        <v>0</v>
      </c>
      <c r="D29" s="139">
        <f t="shared" si="8"/>
        <v>0</v>
      </c>
      <c r="E29" s="139">
        <v>0</v>
      </c>
      <c r="F29" s="139">
        <v>0</v>
      </c>
      <c r="G29" s="139">
        <f t="shared" si="9"/>
        <v>0</v>
      </c>
      <c r="H29" s="140"/>
    </row>
    <row r="30" spans="1:8">
      <c r="A30" s="110" t="s">
        <v>412</v>
      </c>
      <c r="B30" s="164">
        <v>0</v>
      </c>
      <c r="C30" s="164">
        <v>2400000</v>
      </c>
      <c r="D30" s="139">
        <f t="shared" si="8"/>
        <v>2400000</v>
      </c>
      <c r="E30" s="164">
        <v>0</v>
      </c>
      <c r="F30" s="164">
        <v>0</v>
      </c>
      <c r="G30" s="139">
        <f t="shared" si="9"/>
        <v>2400000</v>
      </c>
      <c r="H30" s="140"/>
    </row>
    <row r="31" spans="1:8">
      <c r="A31" s="110" t="s">
        <v>413</v>
      </c>
      <c r="B31" s="139">
        <v>0</v>
      </c>
      <c r="C31" s="139">
        <v>0</v>
      </c>
      <c r="D31" s="139">
        <f t="shared" si="8"/>
        <v>0</v>
      </c>
      <c r="E31" s="139">
        <v>0</v>
      </c>
      <c r="F31" s="139">
        <v>0</v>
      </c>
      <c r="G31" s="139">
        <f t="shared" si="9"/>
        <v>0</v>
      </c>
      <c r="H31" s="140"/>
    </row>
    <row r="32" spans="1:8">
      <c r="A32" s="110" t="s">
        <v>414</v>
      </c>
      <c r="B32" s="164">
        <v>19434804.690000001</v>
      </c>
      <c r="C32" s="164">
        <v>3046213.24</v>
      </c>
      <c r="D32" s="139">
        <f t="shared" si="8"/>
        <v>22481017.93</v>
      </c>
      <c r="E32" s="164">
        <v>18529195.75</v>
      </c>
      <c r="F32" s="164">
        <v>18005591.809999999</v>
      </c>
      <c r="G32" s="139">
        <f t="shared" si="9"/>
        <v>3951822.1799999997</v>
      </c>
      <c r="H32" s="140"/>
    </row>
    <row r="33" spans="1:8">
      <c r="A33" s="110" t="s">
        <v>415</v>
      </c>
      <c r="B33" s="139">
        <v>0</v>
      </c>
      <c r="C33" s="139">
        <v>0</v>
      </c>
      <c r="D33" s="139">
        <f t="shared" si="8"/>
        <v>0</v>
      </c>
      <c r="E33" s="139">
        <v>0</v>
      </c>
      <c r="F33" s="139">
        <v>0</v>
      </c>
      <c r="G33" s="139">
        <f t="shared" si="9"/>
        <v>0</v>
      </c>
      <c r="H33" s="140"/>
    </row>
    <row r="34" spans="1:8">
      <c r="A34" s="110" t="s">
        <v>416</v>
      </c>
      <c r="B34" s="164">
        <v>40391014.829999998</v>
      </c>
      <c r="C34" s="164">
        <v>23528421.649999999</v>
      </c>
      <c r="D34" s="139">
        <f t="shared" si="8"/>
        <v>63919436.479999997</v>
      </c>
      <c r="E34" s="164">
        <v>31824210.129999999</v>
      </c>
      <c r="F34" s="164">
        <v>30980367.27</v>
      </c>
      <c r="G34" s="139">
        <f t="shared" si="9"/>
        <v>32095226.349999998</v>
      </c>
      <c r="H34" s="140"/>
    </row>
    <row r="35" spans="1:8">
      <c r="A35" s="110" t="s">
        <v>417</v>
      </c>
      <c r="B35" s="164">
        <v>10960933.710000001</v>
      </c>
      <c r="C35" s="164">
        <v>42682.06</v>
      </c>
      <c r="D35" s="139">
        <f t="shared" si="8"/>
        <v>11003615.770000001</v>
      </c>
      <c r="E35" s="164">
        <v>8211457.46</v>
      </c>
      <c r="F35" s="164">
        <v>7825435.5199999996</v>
      </c>
      <c r="G35" s="139">
        <f t="shared" si="9"/>
        <v>2792158.3100000015</v>
      </c>
      <c r="H35" s="140"/>
    </row>
    <row r="36" spans="1:8">
      <c r="A36" s="110" t="s">
        <v>418</v>
      </c>
      <c r="B36" s="139">
        <v>0</v>
      </c>
      <c r="C36" s="139">
        <v>0</v>
      </c>
      <c r="D36" s="139">
        <f t="shared" si="8"/>
        <v>0</v>
      </c>
      <c r="E36" s="139">
        <v>0</v>
      </c>
      <c r="F36" s="139">
        <v>0</v>
      </c>
      <c r="G36" s="139">
        <f t="shared" si="9"/>
        <v>0</v>
      </c>
      <c r="H36" s="140"/>
    </row>
    <row r="37" spans="1:8">
      <c r="A37" s="169" t="s">
        <v>423</v>
      </c>
      <c r="B37" s="139">
        <f>SUM(B38:B41)</f>
        <v>70725888.870000005</v>
      </c>
      <c r="C37" s="139">
        <f t="shared" ref="C37:G37" si="10">SUM(C38:C41)</f>
        <v>2000000</v>
      </c>
      <c r="D37" s="139">
        <f t="shared" si="10"/>
        <v>72725888.870000005</v>
      </c>
      <c r="E37" s="139">
        <f t="shared" si="10"/>
        <v>71173388.870000005</v>
      </c>
      <c r="F37" s="139">
        <f t="shared" si="10"/>
        <v>71173388.870000005</v>
      </c>
      <c r="G37" s="139">
        <f t="shared" si="10"/>
        <v>1552500</v>
      </c>
    </row>
    <row r="38" spans="1:8">
      <c r="A38" s="112" t="s">
        <v>419</v>
      </c>
      <c r="B38" s="139">
        <v>0</v>
      </c>
      <c r="C38" s="139">
        <v>0</v>
      </c>
      <c r="D38" s="139">
        <f t="shared" ref="D38:D41" si="11">B38+C38</f>
        <v>0</v>
      </c>
      <c r="E38" s="139">
        <v>0</v>
      </c>
      <c r="F38" s="139">
        <v>0</v>
      </c>
      <c r="G38" s="139">
        <f t="shared" ref="G38:G41" si="12">D38-E38</f>
        <v>0</v>
      </c>
      <c r="H38" s="140"/>
    </row>
    <row r="39" spans="1:8" ht="28.8">
      <c r="A39" s="112" t="s">
        <v>420</v>
      </c>
      <c r="B39" s="164">
        <v>70725888.870000005</v>
      </c>
      <c r="C39" s="164">
        <v>2000000</v>
      </c>
      <c r="D39" s="139">
        <f t="shared" si="11"/>
        <v>72725888.870000005</v>
      </c>
      <c r="E39" s="164">
        <v>71173388.870000005</v>
      </c>
      <c r="F39" s="164">
        <v>71173388.870000005</v>
      </c>
      <c r="G39" s="139">
        <f t="shared" si="12"/>
        <v>1552500</v>
      </c>
      <c r="H39" s="140"/>
    </row>
    <row r="40" spans="1:8">
      <c r="A40" s="112" t="s">
        <v>421</v>
      </c>
      <c r="B40" s="139">
        <v>0</v>
      </c>
      <c r="C40" s="139">
        <v>0</v>
      </c>
      <c r="D40" s="139">
        <f t="shared" si="11"/>
        <v>0</v>
      </c>
      <c r="E40" s="139">
        <v>0</v>
      </c>
      <c r="F40" s="139">
        <v>0</v>
      </c>
      <c r="G40" s="139">
        <f t="shared" si="12"/>
        <v>0</v>
      </c>
      <c r="H40" s="140"/>
    </row>
    <row r="41" spans="1:8">
      <c r="A41" s="112" t="s">
        <v>422</v>
      </c>
      <c r="B41" s="139">
        <v>0</v>
      </c>
      <c r="C41" s="139">
        <v>0</v>
      </c>
      <c r="D41" s="139">
        <f t="shared" si="11"/>
        <v>0</v>
      </c>
      <c r="E41" s="139">
        <v>0</v>
      </c>
      <c r="F41" s="139">
        <v>0</v>
      </c>
      <c r="G41" s="139">
        <f t="shared" si="12"/>
        <v>0</v>
      </c>
      <c r="H41" s="140"/>
    </row>
    <row r="42" spans="1:8">
      <c r="A42" s="112"/>
      <c r="B42" s="139"/>
      <c r="C42" s="139"/>
      <c r="D42" s="139"/>
      <c r="E42" s="139"/>
      <c r="F42" s="139"/>
      <c r="G42" s="139"/>
    </row>
    <row r="43" spans="1:8">
      <c r="A43" s="168" t="s">
        <v>477</v>
      </c>
      <c r="B43" s="142">
        <f>B44+B53+B61+B71</f>
        <v>276631013.63999999</v>
      </c>
      <c r="C43" s="142">
        <f t="shared" ref="C43:G43" si="13">C44+C53+C61+C71</f>
        <v>240255045.61000001</v>
      </c>
      <c r="D43" s="142">
        <f t="shared" si="13"/>
        <v>516886059.25000006</v>
      </c>
      <c r="E43" s="142">
        <f t="shared" si="13"/>
        <v>232175791.52000001</v>
      </c>
      <c r="F43" s="142">
        <f t="shared" si="13"/>
        <v>219626005.94</v>
      </c>
      <c r="G43" s="142">
        <f t="shared" si="13"/>
        <v>284710267.73000002</v>
      </c>
    </row>
    <row r="44" spans="1:8">
      <c r="A44" s="166" t="s">
        <v>392</v>
      </c>
      <c r="B44" s="139">
        <f>SUM(B45:B52)</f>
        <v>165270922.02000001</v>
      </c>
      <c r="C44" s="139">
        <f t="shared" ref="C44:G44" si="14">SUM(C45:C52)</f>
        <v>-7127044.46</v>
      </c>
      <c r="D44" s="139">
        <f t="shared" si="14"/>
        <v>158143877.56</v>
      </c>
      <c r="E44" s="139">
        <f t="shared" si="14"/>
        <v>113197481.67</v>
      </c>
      <c r="F44" s="139">
        <f t="shared" si="14"/>
        <v>111098204.36</v>
      </c>
      <c r="G44" s="139">
        <f t="shared" si="14"/>
        <v>44946395.889999986</v>
      </c>
    </row>
    <row r="45" spans="1:8">
      <c r="A45" s="112" t="s">
        <v>393</v>
      </c>
      <c r="B45" s="139">
        <v>0</v>
      </c>
      <c r="C45" s="139">
        <v>0</v>
      </c>
      <c r="D45" s="139">
        <f t="shared" ref="D45:D52" si="15">B45+C45</f>
        <v>0</v>
      </c>
      <c r="E45" s="139">
        <v>0</v>
      </c>
      <c r="F45" s="139">
        <v>0</v>
      </c>
      <c r="G45" s="139">
        <f t="shared" ref="G45:G52" si="16">D45-E45</f>
        <v>0</v>
      </c>
      <c r="H45" s="140"/>
    </row>
    <row r="46" spans="1:8">
      <c r="A46" s="112" t="s">
        <v>394</v>
      </c>
      <c r="B46" s="139">
        <v>0</v>
      </c>
      <c r="C46" s="139">
        <v>0</v>
      </c>
      <c r="D46" s="139">
        <f t="shared" si="15"/>
        <v>0</v>
      </c>
      <c r="E46" s="139">
        <v>0</v>
      </c>
      <c r="F46" s="139">
        <v>0</v>
      </c>
      <c r="G46" s="139">
        <f t="shared" si="16"/>
        <v>0</v>
      </c>
      <c r="H46" s="140"/>
    </row>
    <row r="47" spans="1:8">
      <c r="A47" s="112" t="s">
        <v>395</v>
      </c>
      <c r="B47" s="164">
        <v>0</v>
      </c>
      <c r="C47" s="164">
        <v>1189543.23</v>
      </c>
      <c r="D47" s="139">
        <f t="shared" si="15"/>
        <v>1189543.23</v>
      </c>
      <c r="E47" s="164">
        <v>557334.31000000006</v>
      </c>
      <c r="F47" s="164">
        <v>536590.31000000006</v>
      </c>
      <c r="G47" s="139">
        <f t="shared" si="16"/>
        <v>632208.91999999993</v>
      </c>
      <c r="H47" s="140"/>
    </row>
    <row r="48" spans="1:8">
      <c r="A48" s="112" t="s">
        <v>396</v>
      </c>
      <c r="B48" s="139">
        <v>0</v>
      </c>
      <c r="C48" s="139">
        <v>0</v>
      </c>
      <c r="D48" s="139">
        <f t="shared" si="15"/>
        <v>0</v>
      </c>
      <c r="E48" s="139">
        <v>0</v>
      </c>
      <c r="F48" s="139">
        <v>0</v>
      </c>
      <c r="G48" s="139">
        <f t="shared" si="16"/>
        <v>0</v>
      </c>
      <c r="H48" s="140"/>
    </row>
    <row r="49" spans="1:8">
      <c r="A49" s="112" t="s">
        <v>397</v>
      </c>
      <c r="B49" s="164">
        <v>20272000.010000002</v>
      </c>
      <c r="C49" s="164">
        <v>-921647.12</v>
      </c>
      <c r="D49" s="139">
        <f t="shared" si="15"/>
        <v>19350352.890000001</v>
      </c>
      <c r="E49" s="164">
        <v>16571814.01</v>
      </c>
      <c r="F49" s="164">
        <v>16571814.01</v>
      </c>
      <c r="G49" s="139">
        <f t="shared" si="16"/>
        <v>2778538.8800000008</v>
      </c>
      <c r="H49" s="140"/>
    </row>
    <row r="50" spans="1:8">
      <c r="A50" s="112" t="s">
        <v>398</v>
      </c>
      <c r="B50" s="139">
        <v>0</v>
      </c>
      <c r="C50" s="139">
        <v>0</v>
      </c>
      <c r="D50" s="139">
        <f t="shared" si="15"/>
        <v>0</v>
      </c>
      <c r="E50" s="139">
        <v>0</v>
      </c>
      <c r="F50" s="139">
        <v>0</v>
      </c>
      <c r="G50" s="139">
        <f t="shared" si="16"/>
        <v>0</v>
      </c>
      <c r="H50" s="140"/>
    </row>
    <row r="51" spans="1:8">
      <c r="A51" s="112" t="s">
        <v>399</v>
      </c>
      <c r="B51" s="164">
        <v>127598922.01000001</v>
      </c>
      <c r="C51" s="164">
        <v>-7594940.5700000003</v>
      </c>
      <c r="D51" s="139">
        <f t="shared" si="15"/>
        <v>120003981.44</v>
      </c>
      <c r="E51" s="164">
        <v>78616437.590000004</v>
      </c>
      <c r="F51" s="164">
        <v>77027762.209999993</v>
      </c>
      <c r="G51" s="139">
        <f t="shared" si="16"/>
        <v>41387543.849999994</v>
      </c>
      <c r="H51" s="140"/>
    </row>
    <row r="52" spans="1:8">
      <c r="A52" s="112" t="s">
        <v>400</v>
      </c>
      <c r="B52" s="164">
        <v>17400000</v>
      </c>
      <c r="C52" s="164">
        <v>200000</v>
      </c>
      <c r="D52" s="139">
        <f t="shared" si="15"/>
        <v>17600000</v>
      </c>
      <c r="E52" s="164">
        <v>17451895.760000002</v>
      </c>
      <c r="F52" s="164">
        <v>16962037.829999998</v>
      </c>
      <c r="G52" s="139">
        <f t="shared" si="16"/>
        <v>148104.23999999836</v>
      </c>
      <c r="H52" s="140"/>
    </row>
    <row r="53" spans="1:8">
      <c r="A53" s="75" t="s">
        <v>401</v>
      </c>
      <c r="B53" s="139">
        <f>SUM(B54:B60)</f>
        <v>110560091.62</v>
      </c>
      <c r="C53" s="139">
        <f t="shared" ref="C53:G53" si="17">SUM(C54:C60)</f>
        <v>239005863.71000001</v>
      </c>
      <c r="D53" s="139">
        <f t="shared" si="17"/>
        <v>349565955.33000004</v>
      </c>
      <c r="E53" s="139">
        <f t="shared" si="17"/>
        <v>111702359.55</v>
      </c>
      <c r="F53" s="139">
        <f t="shared" si="17"/>
        <v>101270097.07000001</v>
      </c>
      <c r="G53" s="139">
        <f t="shared" si="17"/>
        <v>237863595.78000003</v>
      </c>
    </row>
    <row r="54" spans="1:8">
      <c r="A54" s="112" t="s">
        <v>402</v>
      </c>
      <c r="B54" s="164">
        <v>4300000</v>
      </c>
      <c r="C54" s="164">
        <v>49925210.460000001</v>
      </c>
      <c r="D54" s="139">
        <f t="shared" ref="D54:D60" si="18">B54+C54</f>
        <v>54225210.460000001</v>
      </c>
      <c r="E54" s="164">
        <v>19436781.899999999</v>
      </c>
      <c r="F54" s="164">
        <v>17406172.489999998</v>
      </c>
      <c r="G54" s="139">
        <f t="shared" ref="G54:G60" si="19">D54-E54</f>
        <v>34788428.560000002</v>
      </c>
      <c r="H54" s="140"/>
    </row>
    <row r="55" spans="1:8">
      <c r="A55" s="112" t="s">
        <v>403</v>
      </c>
      <c r="B55" s="164">
        <v>106260091.62</v>
      </c>
      <c r="C55" s="164">
        <v>166127821.72</v>
      </c>
      <c r="D55" s="139">
        <f t="shared" si="18"/>
        <v>272387913.34000003</v>
      </c>
      <c r="E55" s="164">
        <v>90719535.609999999</v>
      </c>
      <c r="F55" s="164">
        <v>82317882.540000007</v>
      </c>
      <c r="G55" s="139">
        <f t="shared" si="19"/>
        <v>181668377.73000002</v>
      </c>
      <c r="H55" s="140"/>
    </row>
    <row r="56" spans="1:8">
      <c r="A56" s="112" t="s">
        <v>404</v>
      </c>
      <c r="B56" s="139">
        <v>0</v>
      </c>
      <c r="C56" s="139">
        <v>0</v>
      </c>
      <c r="D56" s="139">
        <f t="shared" si="18"/>
        <v>0</v>
      </c>
      <c r="E56" s="139">
        <v>0</v>
      </c>
      <c r="F56" s="139">
        <v>0</v>
      </c>
      <c r="G56" s="139">
        <f t="shared" si="19"/>
        <v>0</v>
      </c>
      <c r="H56" s="140"/>
    </row>
    <row r="57" spans="1:8">
      <c r="A57" s="113" t="s">
        <v>405</v>
      </c>
      <c r="B57" s="164">
        <v>0</v>
      </c>
      <c r="C57" s="164">
        <v>22952831.530000001</v>
      </c>
      <c r="D57" s="139">
        <f t="shared" si="18"/>
        <v>22952831.530000001</v>
      </c>
      <c r="E57" s="164">
        <v>1546042.04</v>
      </c>
      <c r="F57" s="164">
        <v>1546042.04</v>
      </c>
      <c r="G57" s="139">
        <f t="shared" si="19"/>
        <v>21406789.490000002</v>
      </c>
      <c r="H57" s="140"/>
    </row>
    <row r="58" spans="1:8">
      <c r="A58" s="112" t="s">
        <v>406</v>
      </c>
      <c r="B58" s="139">
        <v>0</v>
      </c>
      <c r="C58" s="139">
        <v>0</v>
      </c>
      <c r="D58" s="139">
        <f t="shared" si="18"/>
        <v>0</v>
      </c>
      <c r="E58" s="139">
        <v>0</v>
      </c>
      <c r="F58" s="139">
        <v>0</v>
      </c>
      <c r="G58" s="139">
        <f t="shared" si="19"/>
        <v>0</v>
      </c>
      <c r="H58" s="140"/>
    </row>
    <row r="59" spans="1:8">
      <c r="A59" s="112" t="s">
        <v>407</v>
      </c>
      <c r="B59" s="139">
        <v>0</v>
      </c>
      <c r="C59" s="139">
        <v>0</v>
      </c>
      <c r="D59" s="139">
        <f t="shared" si="18"/>
        <v>0</v>
      </c>
      <c r="E59" s="139">
        <v>0</v>
      </c>
      <c r="F59" s="139">
        <v>0</v>
      </c>
      <c r="G59" s="139">
        <f t="shared" si="19"/>
        <v>0</v>
      </c>
      <c r="H59" s="140"/>
    </row>
    <row r="60" spans="1:8">
      <c r="A60" s="112" t="s">
        <v>408</v>
      </c>
      <c r="B60" s="139">
        <v>0</v>
      </c>
      <c r="C60" s="139">
        <v>0</v>
      </c>
      <c r="D60" s="139">
        <f t="shared" si="18"/>
        <v>0</v>
      </c>
      <c r="E60" s="139">
        <v>0</v>
      </c>
      <c r="F60" s="139">
        <v>0</v>
      </c>
      <c r="G60" s="139">
        <f t="shared" si="19"/>
        <v>0</v>
      </c>
      <c r="H60" s="140"/>
    </row>
    <row r="61" spans="1:8">
      <c r="A61" s="75" t="s">
        <v>409</v>
      </c>
      <c r="B61" s="139">
        <f>SUM(B62:B70)</f>
        <v>800000</v>
      </c>
      <c r="C61" s="139">
        <f t="shared" ref="C61:G61" si="20">SUM(C62:C70)</f>
        <v>8376226.3600000003</v>
      </c>
      <c r="D61" s="139">
        <f t="shared" si="20"/>
        <v>9176226.3599999994</v>
      </c>
      <c r="E61" s="139">
        <f t="shared" si="20"/>
        <v>7275950.2999999998</v>
      </c>
      <c r="F61" s="139">
        <f t="shared" si="20"/>
        <v>7257704.5099999998</v>
      </c>
      <c r="G61" s="139">
        <f t="shared" si="20"/>
        <v>1900276.0600000005</v>
      </c>
    </row>
    <row r="62" spans="1:8">
      <c r="A62" s="112" t="s">
        <v>410</v>
      </c>
      <c r="B62" s="164">
        <v>0</v>
      </c>
      <c r="C62" s="164">
        <v>2535945.5</v>
      </c>
      <c r="D62" s="139">
        <f t="shared" ref="D62:D70" si="21">B62+C62</f>
        <v>2535945.5</v>
      </c>
      <c r="E62" s="164">
        <v>2126619.5</v>
      </c>
      <c r="F62" s="164">
        <v>2126619.5</v>
      </c>
      <c r="G62" s="139">
        <f t="shared" ref="G62:G70" si="22">D62-E62</f>
        <v>409326</v>
      </c>
      <c r="H62" s="140"/>
    </row>
    <row r="63" spans="1:8">
      <c r="A63" s="112" t="s">
        <v>411</v>
      </c>
      <c r="B63" s="139">
        <v>0</v>
      </c>
      <c r="C63" s="139">
        <v>0</v>
      </c>
      <c r="D63" s="139">
        <f t="shared" si="21"/>
        <v>0</v>
      </c>
      <c r="E63" s="139">
        <v>0</v>
      </c>
      <c r="F63" s="139">
        <v>0</v>
      </c>
      <c r="G63" s="139">
        <f t="shared" si="22"/>
        <v>0</v>
      </c>
      <c r="H63" s="140"/>
    </row>
    <row r="64" spans="1:8">
      <c r="A64" s="112" t="s">
        <v>412</v>
      </c>
      <c r="B64" s="164">
        <v>0</v>
      </c>
      <c r="C64" s="164">
        <v>1400000</v>
      </c>
      <c r="D64" s="139">
        <f t="shared" si="21"/>
        <v>1400000</v>
      </c>
      <c r="E64" s="164">
        <v>0</v>
      </c>
      <c r="F64" s="164">
        <v>0</v>
      </c>
      <c r="G64" s="139">
        <f t="shared" si="22"/>
        <v>1400000</v>
      </c>
      <c r="H64" s="140"/>
    </row>
    <row r="65" spans="1:8">
      <c r="A65" s="112" t="s">
        <v>413</v>
      </c>
      <c r="B65" s="139">
        <v>0</v>
      </c>
      <c r="C65" s="139">
        <v>0</v>
      </c>
      <c r="D65" s="139">
        <f t="shared" si="21"/>
        <v>0</v>
      </c>
      <c r="E65" s="139">
        <v>0</v>
      </c>
      <c r="F65" s="139">
        <v>0</v>
      </c>
      <c r="G65" s="139">
        <f t="shared" si="22"/>
        <v>0</v>
      </c>
      <c r="H65" s="140"/>
    </row>
    <row r="66" spans="1:8">
      <c r="A66" s="112" t="s">
        <v>414</v>
      </c>
      <c r="B66" s="164">
        <v>800000</v>
      </c>
      <c r="C66" s="164">
        <v>0</v>
      </c>
      <c r="D66" s="139">
        <f t="shared" si="21"/>
        <v>800000</v>
      </c>
      <c r="E66" s="164">
        <v>745906.09</v>
      </c>
      <c r="F66" s="164">
        <v>744296.09</v>
      </c>
      <c r="G66" s="139">
        <f t="shared" si="22"/>
        <v>54093.910000000033</v>
      </c>
      <c r="H66" s="140"/>
    </row>
    <row r="67" spans="1:8">
      <c r="A67" s="112" t="s">
        <v>415</v>
      </c>
      <c r="B67" s="139">
        <v>0</v>
      </c>
      <c r="C67" s="139">
        <v>0</v>
      </c>
      <c r="D67" s="139">
        <f t="shared" si="21"/>
        <v>0</v>
      </c>
      <c r="E67" s="139">
        <v>0</v>
      </c>
      <c r="F67" s="139">
        <v>0</v>
      </c>
      <c r="G67" s="139">
        <f t="shared" si="22"/>
        <v>0</v>
      </c>
      <c r="H67" s="140"/>
    </row>
    <row r="68" spans="1:8">
      <c r="A68" s="112" t="s">
        <v>416</v>
      </c>
      <c r="B68" s="164">
        <v>0</v>
      </c>
      <c r="C68" s="164">
        <v>4440280.8600000003</v>
      </c>
      <c r="D68" s="139">
        <f t="shared" si="21"/>
        <v>4440280.8600000003</v>
      </c>
      <c r="E68" s="164">
        <v>4403424.71</v>
      </c>
      <c r="F68" s="164">
        <v>4386788.92</v>
      </c>
      <c r="G68" s="139">
        <f t="shared" si="22"/>
        <v>36856.150000000373</v>
      </c>
      <c r="H68" s="140"/>
    </row>
    <row r="69" spans="1:8">
      <c r="A69" s="112" t="s">
        <v>417</v>
      </c>
      <c r="B69" s="139">
        <v>0</v>
      </c>
      <c r="C69" s="139">
        <v>0</v>
      </c>
      <c r="D69" s="139">
        <f t="shared" si="21"/>
        <v>0</v>
      </c>
      <c r="E69" s="139">
        <v>0</v>
      </c>
      <c r="F69" s="139">
        <v>0</v>
      </c>
      <c r="G69" s="139">
        <f t="shared" si="22"/>
        <v>0</v>
      </c>
      <c r="H69" s="140"/>
    </row>
    <row r="70" spans="1:8">
      <c r="A70" s="112" t="s">
        <v>418</v>
      </c>
      <c r="B70" s="139">
        <v>0</v>
      </c>
      <c r="C70" s="139">
        <v>0</v>
      </c>
      <c r="D70" s="139">
        <f t="shared" si="21"/>
        <v>0</v>
      </c>
      <c r="E70" s="139">
        <v>0</v>
      </c>
      <c r="F70" s="139">
        <v>0</v>
      </c>
      <c r="G70" s="139">
        <f t="shared" si="22"/>
        <v>0</v>
      </c>
      <c r="H70" s="140"/>
    </row>
    <row r="71" spans="1:8">
      <c r="A71" s="141" t="s">
        <v>423</v>
      </c>
      <c r="B71" s="143">
        <f>SUM(B72:B75)</f>
        <v>0</v>
      </c>
      <c r="C71" s="143">
        <f t="shared" ref="C71:G71" si="23">SUM(C72:C75)</f>
        <v>0</v>
      </c>
      <c r="D71" s="143">
        <f t="shared" si="23"/>
        <v>0</v>
      </c>
      <c r="E71" s="143">
        <f t="shared" si="23"/>
        <v>0</v>
      </c>
      <c r="F71" s="143">
        <f t="shared" si="23"/>
        <v>0</v>
      </c>
      <c r="G71" s="143">
        <f t="shared" si="23"/>
        <v>0</v>
      </c>
    </row>
    <row r="72" spans="1:8">
      <c r="A72" s="112" t="s">
        <v>419</v>
      </c>
      <c r="B72" s="139">
        <v>0</v>
      </c>
      <c r="C72" s="139">
        <v>0</v>
      </c>
      <c r="D72" s="139">
        <f t="shared" ref="D72:D75" si="24">B72+C72</f>
        <v>0</v>
      </c>
      <c r="E72" s="139">
        <v>0</v>
      </c>
      <c r="F72" s="139">
        <v>0</v>
      </c>
      <c r="G72" s="139">
        <f t="shared" ref="G72:G75" si="25">D72-E72</f>
        <v>0</v>
      </c>
      <c r="H72" s="140"/>
    </row>
    <row r="73" spans="1:8" ht="28.8">
      <c r="A73" s="112" t="s">
        <v>420</v>
      </c>
      <c r="B73" s="139">
        <v>0</v>
      </c>
      <c r="C73" s="139">
        <v>0</v>
      </c>
      <c r="D73" s="139">
        <f t="shared" si="24"/>
        <v>0</v>
      </c>
      <c r="E73" s="139">
        <v>0</v>
      </c>
      <c r="F73" s="139">
        <v>0</v>
      </c>
      <c r="G73" s="139">
        <f t="shared" si="25"/>
        <v>0</v>
      </c>
      <c r="H73" s="140"/>
    </row>
    <row r="74" spans="1:8">
      <c r="A74" s="112" t="s">
        <v>421</v>
      </c>
      <c r="B74" s="139">
        <v>0</v>
      </c>
      <c r="C74" s="139">
        <v>0</v>
      </c>
      <c r="D74" s="139">
        <f t="shared" si="24"/>
        <v>0</v>
      </c>
      <c r="E74" s="139">
        <v>0</v>
      </c>
      <c r="F74" s="139">
        <v>0</v>
      </c>
      <c r="G74" s="139">
        <f t="shared" si="25"/>
        <v>0</v>
      </c>
      <c r="H74" s="140"/>
    </row>
    <row r="75" spans="1:8">
      <c r="A75" s="112" t="s">
        <v>422</v>
      </c>
      <c r="B75" s="139">
        <v>0</v>
      </c>
      <c r="C75" s="139">
        <v>0</v>
      </c>
      <c r="D75" s="139">
        <f t="shared" si="24"/>
        <v>0</v>
      </c>
      <c r="E75" s="139">
        <v>0</v>
      </c>
      <c r="F75" s="139">
        <v>0</v>
      </c>
      <c r="G75" s="139">
        <f t="shared" si="25"/>
        <v>0</v>
      </c>
      <c r="H75" s="140"/>
    </row>
    <row r="76" spans="1:8">
      <c r="A76" s="11"/>
      <c r="B76" s="144"/>
      <c r="C76" s="144"/>
      <c r="D76" s="144"/>
      <c r="E76" s="144"/>
      <c r="F76" s="144"/>
      <c r="G76" s="144"/>
    </row>
    <row r="77" spans="1:8">
      <c r="A77" s="16" t="s">
        <v>381</v>
      </c>
      <c r="B77" s="142">
        <f>B9+B43</f>
        <v>876250277.58000004</v>
      </c>
      <c r="C77" s="142">
        <f t="shared" ref="C77:G77" si="26">C9+C43</f>
        <v>575551432.61000001</v>
      </c>
      <c r="D77" s="142">
        <f t="shared" si="26"/>
        <v>1451801710.1900001</v>
      </c>
      <c r="E77" s="142">
        <f t="shared" si="26"/>
        <v>838265180.96000004</v>
      </c>
      <c r="F77" s="142">
        <f t="shared" si="26"/>
        <v>809811823.57999992</v>
      </c>
      <c r="G77" s="142">
        <f t="shared" si="26"/>
        <v>613536529.23000002</v>
      </c>
    </row>
    <row r="78" spans="1:8">
      <c r="A78" s="70"/>
      <c r="B78" s="145"/>
      <c r="C78" s="145"/>
      <c r="D78" s="145"/>
      <c r="E78" s="145"/>
      <c r="F78" s="145"/>
      <c r="G78" s="145"/>
      <c r="H78" s="1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zoomScale="66" zoomScaleNormal="90" workbookViewId="0">
      <selection sqref="A1:G1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21">
      <c r="A1" s="196" t="s">
        <v>424</v>
      </c>
      <c r="B1" s="193"/>
      <c r="C1" s="193"/>
      <c r="D1" s="193"/>
      <c r="E1" s="193"/>
      <c r="F1" s="193"/>
      <c r="G1" s="193"/>
    </row>
    <row r="2" spans="1:7">
      <c r="A2" s="176" t="s">
        <v>121</v>
      </c>
      <c r="B2" s="177"/>
      <c r="C2" s="177"/>
      <c r="D2" s="177"/>
      <c r="E2" s="177"/>
      <c r="F2" s="177"/>
      <c r="G2" s="178"/>
    </row>
    <row r="3" spans="1:7">
      <c r="A3" s="182" t="s">
        <v>298</v>
      </c>
      <c r="B3" s="183"/>
      <c r="C3" s="183"/>
      <c r="D3" s="183"/>
      <c r="E3" s="183"/>
      <c r="F3" s="183"/>
      <c r="G3" s="184"/>
    </row>
    <row r="4" spans="1:7">
      <c r="A4" s="182" t="s">
        <v>425</v>
      </c>
      <c r="B4" s="183"/>
      <c r="C4" s="183"/>
      <c r="D4" s="183"/>
      <c r="E4" s="183"/>
      <c r="F4" s="183"/>
      <c r="G4" s="184"/>
    </row>
    <row r="5" spans="1:7">
      <c r="A5" s="182" t="s">
        <v>167</v>
      </c>
      <c r="B5" s="183"/>
      <c r="C5" s="183"/>
      <c r="D5" s="183"/>
      <c r="E5" s="183"/>
      <c r="F5" s="183"/>
      <c r="G5" s="184"/>
    </row>
    <row r="6" spans="1:7">
      <c r="A6" s="185" t="s">
        <v>2</v>
      </c>
      <c r="B6" s="186"/>
      <c r="C6" s="186"/>
      <c r="D6" s="186"/>
      <c r="E6" s="186"/>
      <c r="F6" s="186"/>
      <c r="G6" s="187"/>
    </row>
    <row r="7" spans="1:7">
      <c r="A7" s="190" t="s">
        <v>426</v>
      </c>
      <c r="B7" s="205" t="s">
        <v>300</v>
      </c>
      <c r="C7" s="206"/>
      <c r="D7" s="206"/>
      <c r="E7" s="206"/>
      <c r="F7" s="207"/>
      <c r="G7" s="208" t="s">
        <v>301</v>
      </c>
    </row>
    <row r="8" spans="1:7" ht="28.8">
      <c r="A8" s="191"/>
      <c r="B8" s="154" t="s">
        <v>302</v>
      </c>
      <c r="C8" s="157" t="s">
        <v>390</v>
      </c>
      <c r="D8" s="157" t="s">
        <v>236</v>
      </c>
      <c r="E8" s="157" t="s">
        <v>193</v>
      </c>
      <c r="F8" s="157" t="s">
        <v>210</v>
      </c>
      <c r="G8" s="195"/>
    </row>
    <row r="9" spans="1:7">
      <c r="A9" s="105" t="s">
        <v>427</v>
      </c>
      <c r="B9" s="146">
        <f>B10+B11+B12+B15+B16+B19</f>
        <v>330202888.19</v>
      </c>
      <c r="C9" s="146">
        <f t="shared" ref="C9:G9" si="0">C10+C11+C12+C15+C16+C19</f>
        <v>0</v>
      </c>
      <c r="D9" s="146">
        <f t="shared" si="0"/>
        <v>330202888.19</v>
      </c>
      <c r="E9" s="146">
        <f t="shared" si="0"/>
        <v>289291379.61000001</v>
      </c>
      <c r="F9" s="146">
        <f t="shared" si="0"/>
        <v>282043689.19999999</v>
      </c>
      <c r="G9" s="146">
        <f t="shared" si="0"/>
        <v>40911508.579999983</v>
      </c>
    </row>
    <row r="10" spans="1:7">
      <c r="A10" s="166" t="s">
        <v>474</v>
      </c>
      <c r="B10" s="165">
        <v>330202888.19</v>
      </c>
      <c r="C10" s="165">
        <v>0</v>
      </c>
      <c r="D10" s="147">
        <f>B10+C10</f>
        <v>330202888.19</v>
      </c>
      <c r="E10" s="165">
        <v>289291379.61000001</v>
      </c>
      <c r="F10" s="165">
        <v>282043689.19999999</v>
      </c>
      <c r="G10" s="147">
        <f>D10-E10</f>
        <v>40911508.579999983</v>
      </c>
    </row>
    <row r="11" spans="1:7">
      <c r="A11" s="75" t="s">
        <v>428</v>
      </c>
      <c r="B11" s="147">
        <v>0</v>
      </c>
      <c r="C11" s="147">
        <v>0</v>
      </c>
      <c r="D11" s="147">
        <f>B11+C11</f>
        <v>0</v>
      </c>
      <c r="E11" s="147">
        <v>0</v>
      </c>
      <c r="F11" s="147">
        <v>0</v>
      </c>
      <c r="G11" s="147">
        <f>D11-E11</f>
        <v>0</v>
      </c>
    </row>
    <row r="12" spans="1:7">
      <c r="A12" s="75" t="s">
        <v>429</v>
      </c>
      <c r="B12" s="147">
        <f>B13+B14</f>
        <v>0</v>
      </c>
      <c r="C12" s="147">
        <f t="shared" ref="C12:G12" si="1">C13+C14</f>
        <v>0</v>
      </c>
      <c r="D12" s="147">
        <f t="shared" si="1"/>
        <v>0</v>
      </c>
      <c r="E12" s="147">
        <f t="shared" si="1"/>
        <v>0</v>
      </c>
      <c r="F12" s="147">
        <f t="shared" si="1"/>
        <v>0</v>
      </c>
      <c r="G12" s="147">
        <f t="shared" si="1"/>
        <v>0</v>
      </c>
    </row>
    <row r="13" spans="1:7">
      <c r="A13" s="110" t="s">
        <v>430</v>
      </c>
      <c r="B13" s="147">
        <v>0</v>
      </c>
      <c r="C13" s="147">
        <v>0</v>
      </c>
      <c r="D13" s="147">
        <f>B13+C13</f>
        <v>0</v>
      </c>
      <c r="E13" s="147">
        <v>0</v>
      </c>
      <c r="F13" s="147">
        <v>0</v>
      </c>
      <c r="G13" s="147">
        <f>D13-E13</f>
        <v>0</v>
      </c>
    </row>
    <row r="14" spans="1:7">
      <c r="A14" s="110" t="s">
        <v>431</v>
      </c>
      <c r="B14" s="147">
        <v>0</v>
      </c>
      <c r="C14" s="147">
        <v>0</v>
      </c>
      <c r="D14" s="147">
        <f>B14+C14</f>
        <v>0</v>
      </c>
      <c r="E14" s="147">
        <v>0</v>
      </c>
      <c r="F14" s="147">
        <v>0</v>
      </c>
      <c r="G14" s="147">
        <f>D14-E14</f>
        <v>0</v>
      </c>
    </row>
    <row r="15" spans="1:7">
      <c r="A15" s="75" t="s">
        <v>432</v>
      </c>
      <c r="B15" s="147">
        <v>0</v>
      </c>
      <c r="C15" s="147">
        <v>0</v>
      </c>
      <c r="D15" s="147">
        <f>B15+C15</f>
        <v>0</v>
      </c>
      <c r="E15" s="147">
        <v>0</v>
      </c>
      <c r="F15" s="147">
        <v>0</v>
      </c>
      <c r="G15" s="147">
        <f>D15-E15</f>
        <v>0</v>
      </c>
    </row>
    <row r="16" spans="1:7" ht="28.8">
      <c r="A16" s="141" t="s">
        <v>433</v>
      </c>
      <c r="B16" s="147">
        <f>B17+B18</f>
        <v>0</v>
      </c>
      <c r="C16" s="147">
        <f t="shared" ref="C16:G16" si="2">C17+C18</f>
        <v>0</v>
      </c>
      <c r="D16" s="147">
        <f t="shared" si="2"/>
        <v>0</v>
      </c>
      <c r="E16" s="147">
        <f t="shared" si="2"/>
        <v>0</v>
      </c>
      <c r="F16" s="147">
        <f t="shared" si="2"/>
        <v>0</v>
      </c>
      <c r="G16" s="147">
        <f t="shared" si="2"/>
        <v>0</v>
      </c>
    </row>
    <row r="17" spans="1:7">
      <c r="A17" s="110" t="s">
        <v>434</v>
      </c>
      <c r="B17" s="147">
        <v>0</v>
      </c>
      <c r="C17" s="147">
        <v>0</v>
      </c>
      <c r="D17" s="147">
        <f>B17+C17</f>
        <v>0</v>
      </c>
      <c r="E17" s="147">
        <v>0</v>
      </c>
      <c r="F17" s="147">
        <v>0</v>
      </c>
      <c r="G17" s="147">
        <f>D17-E17</f>
        <v>0</v>
      </c>
    </row>
    <row r="18" spans="1:7">
      <c r="A18" s="110" t="s">
        <v>435</v>
      </c>
      <c r="B18" s="147">
        <v>0</v>
      </c>
      <c r="C18" s="147">
        <v>0</v>
      </c>
      <c r="D18" s="147">
        <f>B18+C18</f>
        <v>0</v>
      </c>
      <c r="E18" s="147">
        <v>0</v>
      </c>
      <c r="F18" s="147">
        <v>0</v>
      </c>
      <c r="G18" s="147">
        <f>D18-E18</f>
        <v>0</v>
      </c>
    </row>
    <row r="19" spans="1:7">
      <c r="A19" s="75" t="s">
        <v>436</v>
      </c>
      <c r="B19" s="147">
        <v>0</v>
      </c>
      <c r="C19" s="147">
        <v>0</v>
      </c>
      <c r="D19" s="147">
        <f>B19+C19</f>
        <v>0</v>
      </c>
      <c r="E19" s="147">
        <v>0</v>
      </c>
      <c r="F19" s="147">
        <v>0</v>
      </c>
      <c r="G19" s="147">
        <f>D19-E19</f>
        <v>0</v>
      </c>
    </row>
    <row r="20" spans="1:7">
      <c r="A20" s="11"/>
      <c r="B20" s="148"/>
      <c r="C20" s="148"/>
      <c r="D20" s="148"/>
      <c r="E20" s="148"/>
      <c r="F20" s="148"/>
      <c r="G20" s="148"/>
    </row>
    <row r="21" spans="1:7">
      <c r="A21" s="167" t="s">
        <v>475</v>
      </c>
      <c r="B21" s="146">
        <f>B22+B23+B24+B27+B28+B31</f>
        <v>104683168.72</v>
      </c>
      <c r="C21" s="146">
        <f t="shared" ref="C21:G21" si="3">C22+C23+C24+C27+C28+C31</f>
        <v>-36969927</v>
      </c>
      <c r="D21" s="146">
        <f t="shared" si="3"/>
        <v>67713241.719999999</v>
      </c>
      <c r="E21" s="146">
        <f t="shared" si="3"/>
        <v>67314595.150000006</v>
      </c>
      <c r="F21" s="146">
        <f t="shared" si="3"/>
        <v>66245716.020000003</v>
      </c>
      <c r="G21" s="146">
        <f t="shared" si="3"/>
        <v>398646.56999999285</v>
      </c>
    </row>
    <row r="22" spans="1:7">
      <c r="A22" s="166" t="s">
        <v>474</v>
      </c>
      <c r="B22" s="165">
        <v>104683168.72</v>
      </c>
      <c r="C22" s="165">
        <v>-36969927</v>
      </c>
      <c r="D22" s="147">
        <f>B22+C22</f>
        <v>67713241.719999999</v>
      </c>
      <c r="E22" s="165">
        <v>67314595.150000006</v>
      </c>
      <c r="F22" s="165">
        <v>66245716.020000003</v>
      </c>
      <c r="G22" s="147">
        <f>D22-E22</f>
        <v>398646.56999999285</v>
      </c>
    </row>
    <row r="23" spans="1:7">
      <c r="A23" s="75" t="s">
        <v>428</v>
      </c>
      <c r="B23" s="147">
        <v>0</v>
      </c>
      <c r="C23" s="147">
        <v>0</v>
      </c>
      <c r="D23" s="147">
        <f>B23+C23</f>
        <v>0</v>
      </c>
      <c r="E23" s="147">
        <v>0</v>
      </c>
      <c r="F23" s="147">
        <v>0</v>
      </c>
      <c r="G23" s="147">
        <f>D23-E23</f>
        <v>0</v>
      </c>
    </row>
    <row r="24" spans="1:7">
      <c r="A24" s="75" t="s">
        <v>429</v>
      </c>
      <c r="B24" s="147">
        <f>B25+B26</f>
        <v>0</v>
      </c>
      <c r="C24" s="147">
        <f>C25+C26</f>
        <v>0</v>
      </c>
      <c r="D24" s="147">
        <f>D25+D26</f>
        <v>0</v>
      </c>
      <c r="E24" s="147">
        <f t="shared" ref="E24:G24" si="4">E25+E26</f>
        <v>0</v>
      </c>
      <c r="F24" s="147">
        <f t="shared" si="4"/>
        <v>0</v>
      </c>
      <c r="G24" s="147">
        <f t="shared" si="4"/>
        <v>0</v>
      </c>
    </row>
    <row r="25" spans="1:7">
      <c r="A25" s="110" t="s">
        <v>430</v>
      </c>
      <c r="B25" s="147">
        <v>0</v>
      </c>
      <c r="C25" s="147">
        <v>0</v>
      </c>
      <c r="D25" s="147">
        <f>B25+C25</f>
        <v>0</v>
      </c>
      <c r="E25" s="147">
        <v>0</v>
      </c>
      <c r="F25" s="147">
        <v>0</v>
      </c>
      <c r="G25" s="147">
        <f>D25-E25</f>
        <v>0</v>
      </c>
    </row>
    <row r="26" spans="1:7">
      <c r="A26" s="110" t="s">
        <v>431</v>
      </c>
      <c r="B26" s="147">
        <v>0</v>
      </c>
      <c r="C26" s="147">
        <v>0</v>
      </c>
      <c r="D26" s="147">
        <f>B26+C26</f>
        <v>0</v>
      </c>
      <c r="E26" s="147">
        <v>0</v>
      </c>
      <c r="F26" s="147">
        <v>0</v>
      </c>
      <c r="G26" s="147">
        <f>D26-E26</f>
        <v>0</v>
      </c>
    </row>
    <row r="27" spans="1:7">
      <c r="A27" s="75" t="s">
        <v>432</v>
      </c>
      <c r="B27" s="147">
        <v>0</v>
      </c>
      <c r="C27" s="147">
        <v>0</v>
      </c>
      <c r="D27" s="147">
        <f>B27+C27</f>
        <v>0</v>
      </c>
      <c r="E27" s="147">
        <v>0</v>
      </c>
      <c r="F27" s="147">
        <v>0</v>
      </c>
      <c r="G27" s="147">
        <f>D27-E27</f>
        <v>0</v>
      </c>
    </row>
    <row r="28" spans="1:7" ht="28.8">
      <c r="A28" s="141" t="s">
        <v>433</v>
      </c>
      <c r="B28" s="147">
        <f>B29+B30</f>
        <v>0</v>
      </c>
      <c r="C28" s="147">
        <f t="shared" ref="C28:G28" si="5">C29+C30</f>
        <v>0</v>
      </c>
      <c r="D28" s="147">
        <f t="shared" si="5"/>
        <v>0</v>
      </c>
      <c r="E28" s="147">
        <f t="shared" si="5"/>
        <v>0</v>
      </c>
      <c r="F28" s="147">
        <f t="shared" si="5"/>
        <v>0</v>
      </c>
      <c r="G28" s="147">
        <f t="shared" si="5"/>
        <v>0</v>
      </c>
    </row>
    <row r="29" spans="1:7">
      <c r="A29" s="110" t="s">
        <v>434</v>
      </c>
      <c r="B29" s="147">
        <v>0</v>
      </c>
      <c r="C29" s="147">
        <v>0</v>
      </c>
      <c r="D29" s="147">
        <f>B29+C29</f>
        <v>0</v>
      </c>
      <c r="E29" s="147">
        <v>0</v>
      </c>
      <c r="F29" s="147">
        <v>0</v>
      </c>
      <c r="G29" s="147">
        <f>D29-E29</f>
        <v>0</v>
      </c>
    </row>
    <row r="30" spans="1:7">
      <c r="A30" s="110" t="s">
        <v>435</v>
      </c>
      <c r="B30" s="147">
        <v>0</v>
      </c>
      <c r="C30" s="147">
        <v>0</v>
      </c>
      <c r="D30" s="147">
        <f>B30+C30</f>
        <v>0</v>
      </c>
      <c r="E30" s="147">
        <v>0</v>
      </c>
      <c r="F30" s="147">
        <v>0</v>
      </c>
      <c r="G30" s="147">
        <f>D30-E30</f>
        <v>0</v>
      </c>
    </row>
    <row r="31" spans="1:7">
      <c r="A31" s="75" t="s">
        <v>436</v>
      </c>
      <c r="B31" s="147">
        <v>0</v>
      </c>
      <c r="C31" s="147">
        <v>0</v>
      </c>
      <c r="D31" s="147">
        <f>B31+C31</f>
        <v>0</v>
      </c>
      <c r="E31" s="147">
        <v>0</v>
      </c>
      <c r="F31" s="147">
        <v>0</v>
      </c>
      <c r="G31" s="147">
        <f>D31-E31</f>
        <v>0</v>
      </c>
    </row>
    <row r="32" spans="1:7">
      <c r="A32" s="11"/>
      <c r="B32" s="148"/>
      <c r="C32" s="148"/>
      <c r="D32" s="148"/>
      <c r="E32" s="148"/>
      <c r="F32" s="148"/>
      <c r="G32" s="148"/>
    </row>
    <row r="33" spans="1:7">
      <c r="A33" s="168" t="s">
        <v>476</v>
      </c>
      <c r="B33" s="146">
        <f>B9+B21</f>
        <v>434886056.90999997</v>
      </c>
      <c r="C33" s="146">
        <f t="shared" ref="C33:G33" si="6">C9+C21</f>
        <v>-36969927</v>
      </c>
      <c r="D33" s="146">
        <f t="shared" si="6"/>
        <v>397916129.90999997</v>
      </c>
      <c r="E33" s="146">
        <f t="shared" si="6"/>
        <v>356605974.75999999</v>
      </c>
      <c r="F33" s="146">
        <f t="shared" si="6"/>
        <v>348289405.21999997</v>
      </c>
      <c r="G33" s="146">
        <f t="shared" si="6"/>
        <v>41310155.149999976</v>
      </c>
    </row>
    <row r="34" spans="1:7">
      <c r="A34" s="131"/>
      <c r="B34" s="149"/>
      <c r="C34" s="149"/>
      <c r="D34" s="149"/>
      <c r="E34" s="149"/>
      <c r="F34" s="149"/>
      <c r="G34" s="14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2024-03-01T20:58:29Z</cp:lastPrinted>
  <dcterms:created xsi:type="dcterms:W3CDTF">2018-11-20T17:29:30Z</dcterms:created>
  <dcterms:modified xsi:type="dcterms:W3CDTF">2024-03-01T20:58:38Z</dcterms:modified>
</cp:coreProperties>
</file>